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8826AE1B-34FA-4DED-97F8-DD66F60ABE13}" xr6:coauthVersionLast="47" xr6:coauthVersionMax="47" xr10:uidLastSave="{00000000-0000-0000-0000-000000000000}"/>
  <bookViews>
    <workbookView xWindow="-108" yWindow="-108" windowWidth="23256" windowHeight="12456" tabRatio="606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to Individual LGCs" sheetId="18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0" i="18" l="1"/>
  <c r="E780" i="18"/>
  <c r="G779" i="18"/>
  <c r="G778" i="18"/>
  <c r="G777" i="18"/>
  <c r="G776" i="18"/>
  <c r="G775" i="18"/>
  <c r="G774" i="18"/>
  <c r="G773" i="18"/>
  <c r="G772" i="18"/>
  <c r="G771" i="18"/>
  <c r="G770" i="18"/>
  <c r="G769" i="18"/>
  <c r="G768" i="18"/>
  <c r="G767" i="18"/>
  <c r="G766" i="18"/>
  <c r="G765" i="18"/>
  <c r="G764" i="18"/>
  <c r="G763" i="18"/>
  <c r="G762" i="18"/>
  <c r="G761" i="18"/>
  <c r="G760" i="18"/>
  <c r="G759" i="18"/>
  <c r="G758" i="18"/>
  <c r="G757" i="18"/>
  <c r="G756" i="18"/>
  <c r="G755" i="18"/>
  <c r="G754" i="18"/>
  <c r="G753" i="18"/>
  <c r="G752" i="18"/>
  <c r="G751" i="18"/>
  <c r="G750" i="18"/>
  <c r="G749" i="18"/>
  <c r="G748" i="18"/>
  <c r="G747" i="18"/>
  <c r="G746" i="18"/>
  <c r="G745" i="18"/>
  <c r="G744" i="18"/>
  <c r="G743" i="18"/>
  <c r="G742" i="18"/>
  <c r="G741" i="18"/>
  <c r="G740" i="18"/>
  <c r="G739" i="18"/>
  <c r="G738" i="18"/>
  <c r="G737" i="18"/>
  <c r="G736" i="18"/>
  <c r="G735" i="18"/>
  <c r="G734" i="18"/>
  <c r="G733" i="18"/>
  <c r="G732" i="18"/>
  <c r="G731" i="18"/>
  <c r="G730" i="18"/>
  <c r="G729" i="18"/>
  <c r="G728" i="18"/>
  <c r="G727" i="18"/>
  <c r="G726" i="18"/>
  <c r="G725" i="18"/>
  <c r="G724" i="18"/>
  <c r="G723" i="18"/>
  <c r="G722" i="18"/>
  <c r="G721" i="18"/>
  <c r="G720" i="18"/>
  <c r="G719" i="18"/>
  <c r="G718" i="18"/>
  <c r="G717" i="18"/>
  <c r="G716" i="18"/>
  <c r="G715" i="18"/>
  <c r="G714" i="18"/>
  <c r="G713" i="18"/>
  <c r="G712" i="18"/>
  <c r="G711" i="18"/>
  <c r="G710" i="18"/>
  <c r="G709" i="18"/>
  <c r="G708" i="18"/>
  <c r="G707" i="18"/>
  <c r="G706" i="18"/>
  <c r="G705" i="18"/>
  <c r="G704" i="18"/>
  <c r="G703" i="18"/>
  <c r="G702" i="18"/>
  <c r="G701" i="18"/>
  <c r="G700" i="18"/>
  <c r="G699" i="18"/>
  <c r="G698" i="18"/>
  <c r="G697" i="18"/>
  <c r="G696" i="18"/>
  <c r="G695" i="18"/>
  <c r="G694" i="18"/>
  <c r="G693" i="18"/>
  <c r="G692" i="18"/>
  <c r="G691" i="18"/>
  <c r="G690" i="18"/>
  <c r="G689" i="18"/>
  <c r="G688" i="18"/>
  <c r="G687" i="18"/>
  <c r="G686" i="18"/>
  <c r="G685" i="18"/>
  <c r="G684" i="18"/>
  <c r="G683" i="18"/>
  <c r="G682" i="18"/>
  <c r="G681" i="18"/>
  <c r="G680" i="18"/>
  <c r="G679" i="18"/>
  <c r="G678" i="18"/>
  <c r="G677" i="18"/>
  <c r="G676" i="18"/>
  <c r="G675" i="18"/>
  <c r="G674" i="18"/>
  <c r="G673" i="18"/>
  <c r="G672" i="18"/>
  <c r="G671" i="18"/>
  <c r="G670" i="18"/>
  <c r="G669" i="18"/>
  <c r="G668" i="18"/>
  <c r="G667" i="18"/>
  <c r="G666" i="18"/>
  <c r="G665" i="18"/>
  <c r="G664" i="18"/>
  <c r="G663" i="18"/>
  <c r="G662" i="18"/>
  <c r="G661" i="18"/>
  <c r="G660" i="18"/>
  <c r="G659" i="18"/>
  <c r="G658" i="18"/>
  <c r="G657" i="18"/>
  <c r="G656" i="18"/>
  <c r="G655" i="18"/>
  <c r="G654" i="18"/>
  <c r="G653" i="18"/>
  <c r="G652" i="18"/>
  <c r="G651" i="18"/>
  <c r="G650" i="18"/>
  <c r="G649" i="18"/>
  <c r="G648" i="18"/>
  <c r="G647" i="18"/>
  <c r="G646" i="18"/>
  <c r="G645" i="18"/>
  <c r="G644" i="18"/>
  <c r="G643" i="18"/>
  <c r="G642" i="18"/>
  <c r="G641" i="18"/>
  <c r="G640" i="18"/>
  <c r="G639" i="18"/>
  <c r="G638" i="18"/>
  <c r="G637" i="18"/>
  <c r="G636" i="18"/>
  <c r="G635" i="18"/>
  <c r="G634" i="18"/>
  <c r="G633" i="18"/>
  <c r="G632" i="18"/>
  <c r="G631" i="18"/>
  <c r="G630" i="18"/>
  <c r="G629" i="18"/>
  <c r="G628" i="18"/>
  <c r="G627" i="18"/>
  <c r="G626" i="18"/>
  <c r="G625" i="18"/>
  <c r="G624" i="18"/>
  <c r="G623" i="18"/>
  <c r="G622" i="18"/>
  <c r="G621" i="18"/>
  <c r="G620" i="18"/>
  <c r="G619" i="18"/>
  <c r="G618" i="18"/>
  <c r="G617" i="18"/>
  <c r="G616" i="18"/>
  <c r="G615" i="18"/>
  <c r="G614" i="18"/>
  <c r="G613" i="18"/>
  <c r="G612" i="18"/>
  <c r="G611" i="18"/>
  <c r="G610" i="18"/>
  <c r="G609" i="18"/>
  <c r="G608" i="18"/>
  <c r="G607" i="18"/>
  <c r="G606" i="18"/>
  <c r="G605" i="18"/>
  <c r="G604" i="18"/>
  <c r="G603" i="18"/>
  <c r="G602" i="18"/>
  <c r="G601" i="18"/>
  <c r="G600" i="18"/>
  <c r="G599" i="18"/>
  <c r="G598" i="18"/>
  <c r="G597" i="18"/>
  <c r="G596" i="18"/>
  <c r="G595" i="18"/>
  <c r="G594" i="18"/>
  <c r="G593" i="18"/>
  <c r="G592" i="18"/>
  <c r="G591" i="18"/>
  <c r="G590" i="18"/>
  <c r="G589" i="18"/>
  <c r="G588" i="18"/>
  <c r="G587" i="18"/>
  <c r="G586" i="18"/>
  <c r="G585" i="18"/>
  <c r="G584" i="18"/>
  <c r="G583" i="18"/>
  <c r="G582" i="18"/>
  <c r="G581" i="18"/>
  <c r="G580" i="18"/>
  <c r="G579" i="18"/>
  <c r="G578" i="18"/>
  <c r="G577" i="18"/>
  <c r="G576" i="18"/>
  <c r="G575" i="18"/>
  <c r="G574" i="18"/>
  <c r="G573" i="18"/>
  <c r="G572" i="18"/>
  <c r="G571" i="18"/>
  <c r="G570" i="18"/>
  <c r="G569" i="18"/>
  <c r="G568" i="18"/>
  <c r="G567" i="18"/>
  <c r="G566" i="18"/>
  <c r="G565" i="18"/>
  <c r="G564" i="18"/>
  <c r="G563" i="18"/>
  <c r="G562" i="18"/>
  <c r="G561" i="18"/>
  <c r="G560" i="18"/>
  <c r="G559" i="18"/>
  <c r="G558" i="18"/>
  <c r="G557" i="18"/>
  <c r="G556" i="18"/>
  <c r="G555" i="18"/>
  <c r="G554" i="18"/>
  <c r="G553" i="18"/>
  <c r="G552" i="18"/>
  <c r="G551" i="18"/>
  <c r="G550" i="18"/>
  <c r="G549" i="18"/>
  <c r="G548" i="18"/>
  <c r="G547" i="18"/>
  <c r="G546" i="18"/>
  <c r="G545" i="18"/>
  <c r="G544" i="18"/>
  <c r="G543" i="18"/>
  <c r="G542" i="18"/>
  <c r="G541" i="18"/>
  <c r="G540" i="18"/>
  <c r="G539" i="18"/>
  <c r="G538" i="18"/>
  <c r="G537" i="18"/>
  <c r="G536" i="18"/>
  <c r="G535" i="18"/>
  <c r="G534" i="18"/>
  <c r="G533" i="18"/>
  <c r="G532" i="18"/>
  <c r="G531" i="18"/>
  <c r="G530" i="18"/>
  <c r="G529" i="18"/>
  <c r="G528" i="18"/>
  <c r="G527" i="18"/>
  <c r="G526" i="18"/>
  <c r="G525" i="18"/>
  <c r="G524" i="18"/>
  <c r="G523" i="18"/>
  <c r="G522" i="18"/>
  <c r="G521" i="18"/>
  <c r="G520" i="18"/>
  <c r="G519" i="18"/>
  <c r="G518" i="18"/>
  <c r="G517" i="18"/>
  <c r="G516" i="18"/>
  <c r="G515" i="18"/>
  <c r="G514" i="18"/>
  <c r="G513" i="18"/>
  <c r="G512" i="18"/>
  <c r="G511" i="18"/>
  <c r="G510" i="18"/>
  <c r="G509" i="18"/>
  <c r="G508" i="18"/>
  <c r="G507" i="18"/>
  <c r="G506" i="18"/>
  <c r="G505" i="18"/>
  <c r="G504" i="18"/>
  <c r="G503" i="18"/>
  <c r="G502" i="18"/>
  <c r="G501" i="18"/>
  <c r="G500" i="18"/>
  <c r="G499" i="18"/>
  <c r="G498" i="18"/>
  <c r="G497" i="18"/>
  <c r="G496" i="18"/>
  <c r="G495" i="18"/>
  <c r="G494" i="18"/>
  <c r="G493" i="18"/>
  <c r="G492" i="18"/>
  <c r="G491" i="18"/>
  <c r="G490" i="18"/>
  <c r="G489" i="18"/>
  <c r="G488" i="18"/>
  <c r="G487" i="18"/>
  <c r="G486" i="18"/>
  <c r="G485" i="18"/>
  <c r="G484" i="18"/>
  <c r="G483" i="18"/>
  <c r="G482" i="18"/>
  <c r="G481" i="18"/>
  <c r="G480" i="18"/>
  <c r="G479" i="18"/>
  <c r="G478" i="18"/>
  <c r="G477" i="18"/>
  <c r="G476" i="18"/>
  <c r="G475" i="18"/>
  <c r="G474" i="18"/>
  <c r="G473" i="18"/>
  <c r="G472" i="18"/>
  <c r="G471" i="18"/>
  <c r="G470" i="18"/>
  <c r="G469" i="18"/>
  <c r="G468" i="18"/>
  <c r="G467" i="18"/>
  <c r="G466" i="18"/>
  <c r="G465" i="18"/>
  <c r="G464" i="18"/>
  <c r="G463" i="18"/>
  <c r="G462" i="18"/>
  <c r="G461" i="18"/>
  <c r="G460" i="18"/>
  <c r="G459" i="18"/>
  <c r="G458" i="18"/>
  <c r="G457" i="18"/>
  <c r="G456" i="18"/>
  <c r="G455" i="18"/>
  <c r="G454" i="18"/>
  <c r="G453" i="18"/>
  <c r="G452" i="18"/>
  <c r="G451" i="18"/>
  <c r="G450" i="18"/>
  <c r="G449" i="18"/>
  <c r="G448" i="18"/>
  <c r="G447" i="18"/>
  <c r="G446" i="18"/>
  <c r="G445" i="18"/>
  <c r="G444" i="18"/>
  <c r="G443" i="18"/>
  <c r="G442" i="18"/>
  <c r="G441" i="18"/>
  <c r="G440" i="18"/>
  <c r="G439" i="18"/>
  <c r="G438" i="18"/>
  <c r="G437" i="18"/>
  <c r="G436" i="18"/>
  <c r="G435" i="18"/>
  <c r="G434" i="18"/>
  <c r="G433" i="18"/>
  <c r="G432" i="18"/>
  <c r="G431" i="18"/>
  <c r="G430" i="18"/>
  <c r="G429" i="18"/>
  <c r="G428" i="18"/>
  <c r="G427" i="18"/>
  <c r="G426" i="18"/>
  <c r="G425" i="18"/>
  <c r="G424" i="18"/>
  <c r="G423" i="18"/>
  <c r="G422" i="18"/>
  <c r="G421" i="18"/>
  <c r="G420" i="18"/>
  <c r="G419" i="18"/>
  <c r="G418" i="18"/>
  <c r="G417" i="18"/>
  <c r="G416" i="18"/>
  <c r="G415" i="18"/>
  <c r="G414" i="18"/>
  <c r="G413" i="18"/>
  <c r="G412" i="18"/>
  <c r="G411" i="18"/>
  <c r="G410" i="18"/>
  <c r="G409" i="18"/>
  <c r="G408" i="18"/>
  <c r="G407" i="18"/>
  <c r="G406" i="18"/>
  <c r="G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9" i="18"/>
  <c r="G388" i="18"/>
  <c r="G387" i="18"/>
  <c r="G386" i="18"/>
  <c r="G385" i="18"/>
  <c r="G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66" i="18"/>
  <c r="G365" i="18"/>
  <c r="G364" i="18"/>
  <c r="G363" i="18"/>
  <c r="G362" i="18"/>
  <c r="G361" i="18"/>
  <c r="G360" i="18"/>
  <c r="G359" i="18"/>
  <c r="G358" i="18"/>
  <c r="G357" i="18"/>
  <c r="G356" i="18"/>
  <c r="G355" i="18"/>
  <c r="G354" i="18"/>
  <c r="G353" i="18"/>
  <c r="G352" i="18"/>
  <c r="G351" i="18"/>
  <c r="G350" i="18"/>
  <c r="G349" i="18"/>
  <c r="G348" i="18"/>
  <c r="G347" i="18"/>
  <c r="G346" i="18"/>
  <c r="G345" i="18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2" i="18"/>
  <c r="G321" i="18"/>
  <c r="G320" i="18"/>
  <c r="G319" i="18"/>
  <c r="G318" i="18"/>
  <c r="G317" i="18"/>
  <c r="G316" i="18"/>
  <c r="G315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290" i="18"/>
  <c r="G289" i="18"/>
  <c r="G288" i="18"/>
  <c r="G287" i="18"/>
  <c r="G286" i="18"/>
  <c r="G285" i="18"/>
  <c r="G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G259" i="18"/>
  <c r="G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780" i="18" s="1"/>
  <c r="J44" i="14"/>
  <c r="G44" i="14"/>
  <c r="F44" i="14"/>
  <c r="E44" i="14"/>
  <c r="C44" i="14"/>
  <c r="K43" i="14"/>
  <c r="I43" i="14"/>
  <c r="I42" i="14"/>
  <c r="K42" i="14" s="1"/>
  <c r="K41" i="14"/>
  <c r="I41" i="14"/>
  <c r="I40" i="14"/>
  <c r="K40" i="14" s="1"/>
  <c r="K39" i="14"/>
  <c r="I39" i="14"/>
  <c r="D39" i="14"/>
  <c r="I38" i="14"/>
  <c r="K38" i="14" s="1"/>
  <c r="H38" i="14"/>
  <c r="I37" i="14"/>
  <c r="K37" i="14" s="1"/>
  <c r="H37" i="14"/>
  <c r="I36" i="14"/>
  <c r="D36" i="14"/>
  <c r="K36" i="14" s="1"/>
  <c r="K35" i="14"/>
  <c r="I35" i="14"/>
  <c r="D35" i="14"/>
  <c r="K34" i="14"/>
  <c r="I34" i="14"/>
  <c r="H34" i="14"/>
  <c r="D34" i="14"/>
  <c r="I33" i="14"/>
  <c r="K33" i="14" s="1"/>
  <c r="D33" i="14"/>
  <c r="I32" i="14"/>
  <c r="K32" i="14" s="1"/>
  <c r="H32" i="14"/>
  <c r="I31" i="14"/>
  <c r="D31" i="14"/>
  <c r="K31" i="14" s="1"/>
  <c r="K30" i="14"/>
  <c r="I30" i="14"/>
  <c r="I29" i="14"/>
  <c r="K29" i="14" s="1"/>
  <c r="H29" i="14"/>
  <c r="H28" i="14"/>
  <c r="I28" i="14" s="1"/>
  <c r="D28" i="14"/>
  <c r="H27" i="14"/>
  <c r="I27" i="14" s="1"/>
  <c r="K27" i="14" s="1"/>
  <c r="K26" i="14"/>
  <c r="I26" i="14"/>
  <c r="I25" i="14"/>
  <c r="D25" i="14"/>
  <c r="K25" i="14" s="1"/>
  <c r="I24" i="14"/>
  <c r="K24" i="14" s="1"/>
  <c r="K23" i="14"/>
  <c r="I23" i="14"/>
  <c r="H22" i="14"/>
  <c r="I22" i="14" s="1"/>
  <c r="K22" i="14" s="1"/>
  <c r="K21" i="14"/>
  <c r="I21" i="14"/>
  <c r="D21" i="14"/>
  <c r="K20" i="14"/>
  <c r="I20" i="14"/>
  <c r="I19" i="14"/>
  <c r="K19" i="14" s="1"/>
  <c r="I18" i="14"/>
  <c r="K18" i="14" s="1"/>
  <c r="H18" i="14"/>
  <c r="I17" i="14"/>
  <c r="D17" i="14"/>
  <c r="K17" i="14" s="1"/>
  <c r="H16" i="14"/>
  <c r="I16" i="14" s="1"/>
  <c r="K16" i="14" s="1"/>
  <c r="H15" i="14"/>
  <c r="I15" i="14" s="1"/>
  <c r="K15" i="14" s="1"/>
  <c r="D15" i="14"/>
  <c r="D44" i="14" s="1"/>
  <c r="K14" i="14"/>
  <c r="I14" i="14"/>
  <c r="H13" i="14"/>
  <c r="I13" i="14" s="1"/>
  <c r="D13" i="14"/>
  <c r="I12" i="14"/>
  <c r="K12" i="14" s="1"/>
  <c r="H12" i="14"/>
  <c r="I11" i="14"/>
  <c r="K11" i="14" s="1"/>
  <c r="I10" i="14"/>
  <c r="K10" i="14" s="1"/>
  <c r="H9" i="14"/>
  <c r="I9" i="14" s="1"/>
  <c r="K9" i="14" s="1"/>
  <c r="K8" i="14"/>
  <c r="I8" i="14"/>
  <c r="D8" i="14"/>
  <c r="I7" i="14"/>
  <c r="H7" i="14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42" i="13" s="1"/>
  <c r="L413" i="17"/>
  <c r="K413" i="17"/>
  <c r="I413" i="17"/>
  <c r="H413" i="17"/>
  <c r="G413" i="17"/>
  <c r="E413" i="17"/>
  <c r="Y412" i="17"/>
  <c r="T412" i="17"/>
  <c r="AA412" i="17" s="1"/>
  <c r="M412" i="17"/>
  <c r="K412" i="17"/>
  <c r="F412" i="17"/>
  <c r="Z411" i="17"/>
  <c r="X411" i="17"/>
  <c r="W411" i="17"/>
  <c r="Y411" i="17" s="1"/>
  <c r="V411" i="17"/>
  <c r="U411" i="17"/>
  <c r="T411" i="17"/>
  <c r="S411" i="17"/>
  <c r="M411" i="17"/>
  <c r="K411" i="17"/>
  <c r="F411" i="17"/>
  <c r="AA410" i="17"/>
  <c r="Y410" i="17"/>
  <c r="K410" i="17"/>
  <c r="F410" i="17"/>
  <c r="M410" i="17" s="1"/>
  <c r="AA409" i="17"/>
  <c r="Y409" i="17"/>
  <c r="K409" i="17"/>
  <c r="F409" i="17"/>
  <c r="M409" i="17" s="1"/>
  <c r="AA408" i="17"/>
  <c r="Y408" i="17"/>
  <c r="M408" i="17"/>
  <c r="K408" i="17"/>
  <c r="F408" i="17"/>
  <c r="AA407" i="17"/>
  <c r="Y407" i="17"/>
  <c r="M407" i="17"/>
  <c r="K407" i="17"/>
  <c r="F407" i="17"/>
  <c r="AA406" i="17"/>
  <c r="Y406" i="17"/>
  <c r="K406" i="17"/>
  <c r="F406" i="17"/>
  <c r="M406" i="17" s="1"/>
  <c r="AA405" i="17"/>
  <c r="AA411" i="17" s="1"/>
  <c r="Y405" i="17"/>
  <c r="K405" i="17"/>
  <c r="F405" i="17"/>
  <c r="M405" i="17" s="1"/>
  <c r="Z404" i="17"/>
  <c r="X404" i="17"/>
  <c r="Y404" i="17" s="1"/>
  <c r="W404" i="17"/>
  <c r="V404" i="17"/>
  <c r="U404" i="17"/>
  <c r="T404" i="17"/>
  <c r="S404" i="17"/>
  <c r="AA404" i="17" s="1"/>
  <c r="K404" i="17"/>
  <c r="F404" i="17"/>
  <c r="M404" i="17" s="1"/>
  <c r="AA403" i="17"/>
  <c r="Y403" i="17"/>
  <c r="M403" i="17"/>
  <c r="K403" i="17"/>
  <c r="F403" i="17"/>
  <c r="AA402" i="17"/>
  <c r="Y402" i="17"/>
  <c r="M402" i="17"/>
  <c r="K402" i="17"/>
  <c r="F402" i="17"/>
  <c r="AA401" i="17"/>
  <c r="Y401" i="17"/>
  <c r="K401" i="17"/>
  <c r="F401" i="17"/>
  <c r="M401" i="17" s="1"/>
  <c r="AA400" i="17"/>
  <c r="Y400" i="17"/>
  <c r="K400" i="17"/>
  <c r="F400" i="17"/>
  <c r="M400" i="17" s="1"/>
  <c r="AA399" i="17"/>
  <c r="Y399" i="17"/>
  <c r="M399" i="17"/>
  <c r="K399" i="17"/>
  <c r="F399" i="17"/>
  <c r="AA398" i="17"/>
  <c r="Y398" i="17"/>
  <c r="M398" i="17"/>
  <c r="K398" i="17"/>
  <c r="F398" i="17"/>
  <c r="AA397" i="17"/>
  <c r="Y397" i="17"/>
  <c r="K397" i="17"/>
  <c r="F397" i="17"/>
  <c r="M397" i="17" s="1"/>
  <c r="AA396" i="17"/>
  <c r="Y396" i="17"/>
  <c r="K396" i="17"/>
  <c r="F396" i="17"/>
  <c r="M396" i="17" s="1"/>
  <c r="AA395" i="17"/>
  <c r="Y395" i="17"/>
  <c r="M395" i="17"/>
  <c r="K395" i="17"/>
  <c r="F395" i="17"/>
  <c r="AA394" i="17"/>
  <c r="Y394" i="17"/>
  <c r="M394" i="17"/>
  <c r="K394" i="17"/>
  <c r="F394" i="17"/>
  <c r="AA393" i="17"/>
  <c r="Y393" i="17"/>
  <c r="K393" i="17"/>
  <c r="F393" i="17"/>
  <c r="M393" i="17" s="1"/>
  <c r="AA392" i="17"/>
  <c r="Y392" i="17"/>
  <c r="K392" i="17"/>
  <c r="F392" i="17"/>
  <c r="M392" i="17" s="1"/>
  <c r="AA391" i="17"/>
  <c r="Y391" i="17"/>
  <c r="M391" i="17"/>
  <c r="K391" i="17"/>
  <c r="F391" i="17"/>
  <c r="AA390" i="17"/>
  <c r="Y390" i="17"/>
  <c r="M390" i="17"/>
  <c r="K390" i="17"/>
  <c r="F390" i="17"/>
  <c r="Z389" i="17"/>
  <c r="X389" i="17"/>
  <c r="W389" i="17"/>
  <c r="Y389" i="17" s="1"/>
  <c r="V389" i="17"/>
  <c r="U389" i="17"/>
  <c r="T389" i="17"/>
  <c r="S389" i="17"/>
  <c r="M389" i="17"/>
  <c r="K389" i="17"/>
  <c r="F389" i="17"/>
  <c r="AA388" i="17"/>
  <c r="Y388" i="17"/>
  <c r="K388" i="17"/>
  <c r="F388" i="17"/>
  <c r="F413" i="17" s="1"/>
  <c r="AA387" i="17"/>
  <c r="Y387" i="17"/>
  <c r="L387" i="17"/>
  <c r="K387" i="17"/>
  <c r="I387" i="17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AA389" i="17" s="1"/>
  <c r="Y373" i="17"/>
  <c r="M373" i="17"/>
  <c r="K373" i="17"/>
  <c r="AA372" i="17"/>
  <c r="Y372" i="17"/>
  <c r="M372" i="17"/>
  <c r="K372" i="17"/>
  <c r="Z371" i="17"/>
  <c r="Y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L363" i="17"/>
  <c r="I363" i="17"/>
  <c r="K363" i="17" s="1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AA371" i="17" s="1"/>
  <c r="Y355" i="17"/>
  <c r="M355" i="17"/>
  <c r="K355" i="17"/>
  <c r="Z354" i="17"/>
  <c r="X354" i="17"/>
  <c r="W354" i="17"/>
  <c r="Y354" i="17" s="1"/>
  <c r="V354" i="17"/>
  <c r="U354" i="17"/>
  <c r="S354" i="17"/>
  <c r="M354" i="17"/>
  <c r="K354" i="17"/>
  <c r="Y353" i="17"/>
  <c r="T353" i="17"/>
  <c r="AA353" i="17" s="1"/>
  <c r="M353" i="17"/>
  <c r="K353" i="17"/>
  <c r="AA352" i="17"/>
  <c r="Y352" i="17"/>
  <c r="T352" i="17"/>
  <c r="M352" i="17"/>
  <c r="K352" i="17"/>
  <c r="AA351" i="17"/>
  <c r="Y351" i="17"/>
  <c r="T351" i="17"/>
  <c r="M351" i="17"/>
  <c r="K351" i="17"/>
  <c r="Y350" i="17"/>
  <c r="T350" i="17"/>
  <c r="AA350" i="17" s="1"/>
  <c r="M350" i="17"/>
  <c r="K350" i="17"/>
  <c r="Y349" i="17"/>
  <c r="T349" i="17"/>
  <c r="AA349" i="17" s="1"/>
  <c r="M349" i="17"/>
  <c r="K349" i="17"/>
  <c r="AA348" i="17"/>
  <c r="Y348" i="17"/>
  <c r="T348" i="17"/>
  <c r="M348" i="17"/>
  <c r="K348" i="17"/>
  <c r="AA347" i="17"/>
  <c r="Y347" i="17"/>
  <c r="T347" i="17"/>
  <c r="M347" i="17"/>
  <c r="K347" i="17"/>
  <c r="Y346" i="17"/>
  <c r="T346" i="17"/>
  <c r="AA346" i="17" s="1"/>
  <c r="M346" i="17"/>
  <c r="K346" i="17"/>
  <c r="Y345" i="17"/>
  <c r="T345" i="17"/>
  <c r="AA345" i="17" s="1"/>
  <c r="M345" i="17"/>
  <c r="K345" i="17"/>
  <c r="AA344" i="17"/>
  <c r="Y344" i="17"/>
  <c r="T344" i="17"/>
  <c r="M344" i="17"/>
  <c r="K344" i="17"/>
  <c r="AA343" i="17"/>
  <c r="Y343" i="17"/>
  <c r="T343" i="17"/>
  <c r="M343" i="17"/>
  <c r="K343" i="17"/>
  <c r="Y342" i="17"/>
  <c r="T342" i="17"/>
  <c r="AA342" i="17" s="1"/>
  <c r="M342" i="17"/>
  <c r="K342" i="17"/>
  <c r="Y341" i="17"/>
  <c r="T341" i="17"/>
  <c r="AA341" i="17" s="1"/>
  <c r="M341" i="17"/>
  <c r="K341" i="17"/>
  <c r="AA340" i="17"/>
  <c r="Y340" i="17"/>
  <c r="T340" i="17"/>
  <c r="M340" i="17"/>
  <c r="K340" i="17"/>
  <c r="AA339" i="17"/>
  <c r="Y339" i="17"/>
  <c r="T339" i="17"/>
  <c r="M339" i="17"/>
  <c r="K339" i="17"/>
  <c r="Y338" i="17"/>
  <c r="T338" i="17"/>
  <c r="AA338" i="17" s="1"/>
  <c r="M338" i="17"/>
  <c r="K338" i="17"/>
  <c r="Y337" i="17"/>
  <c r="T337" i="17"/>
  <c r="AA337" i="17" s="1"/>
  <c r="M337" i="17"/>
  <c r="K337" i="17"/>
  <c r="AA336" i="17"/>
  <c r="Y336" i="17"/>
  <c r="T336" i="17"/>
  <c r="M336" i="17"/>
  <c r="K336" i="17"/>
  <c r="AA335" i="17"/>
  <c r="Y335" i="17"/>
  <c r="T335" i="17"/>
  <c r="L335" i="17"/>
  <c r="I335" i="17"/>
  <c r="H335" i="17"/>
  <c r="G335" i="17"/>
  <c r="F335" i="17"/>
  <c r="E335" i="17"/>
  <c r="AA334" i="17"/>
  <c r="Y334" i="17"/>
  <c r="T334" i="17"/>
  <c r="M334" i="17"/>
  <c r="K334" i="17"/>
  <c r="J334" i="17"/>
  <c r="Y333" i="17"/>
  <c r="T333" i="17"/>
  <c r="AA333" i="17" s="1"/>
  <c r="J333" i="17"/>
  <c r="M333" i="17" s="1"/>
  <c r="AA332" i="17"/>
  <c r="Y332" i="17"/>
  <c r="T332" i="17"/>
  <c r="M332" i="17"/>
  <c r="K332" i="17"/>
  <c r="J332" i="17"/>
  <c r="Y331" i="17"/>
  <c r="T331" i="17"/>
  <c r="J331" i="17"/>
  <c r="K331" i="17" s="1"/>
  <c r="Z330" i="17"/>
  <c r="W330" i="17"/>
  <c r="V330" i="17"/>
  <c r="U330" i="17"/>
  <c r="T330" i="17"/>
  <c r="S330" i="17"/>
  <c r="J330" i="17"/>
  <c r="M330" i="17" s="1"/>
  <c r="AA329" i="17"/>
  <c r="X329" i="17"/>
  <c r="Y329" i="17" s="1"/>
  <c r="M329" i="17"/>
  <c r="K329" i="17"/>
  <c r="J329" i="17"/>
  <c r="X328" i="17"/>
  <c r="J328" i="17"/>
  <c r="K328" i="17" s="1"/>
  <c r="AA327" i="17"/>
  <c r="X327" i="17"/>
  <c r="Y327" i="17" s="1"/>
  <c r="M327" i="17"/>
  <c r="K327" i="17"/>
  <c r="J327" i="17"/>
  <c r="X326" i="17"/>
  <c r="AA326" i="17" s="1"/>
  <c r="J326" i="17"/>
  <c r="M326" i="17" s="1"/>
  <c r="AA325" i="17"/>
  <c r="Y325" i="17"/>
  <c r="X325" i="17"/>
  <c r="M325" i="17"/>
  <c r="K325" i="17"/>
  <c r="J325" i="17"/>
  <c r="X324" i="17"/>
  <c r="J324" i="17"/>
  <c r="K324" i="17" s="1"/>
  <c r="AA323" i="17"/>
  <c r="X323" i="17"/>
  <c r="Y323" i="17" s="1"/>
  <c r="M323" i="17"/>
  <c r="K323" i="17"/>
  <c r="J323" i="17"/>
  <c r="X322" i="17"/>
  <c r="AA322" i="17" s="1"/>
  <c r="J322" i="17"/>
  <c r="M322" i="17" s="1"/>
  <c r="AA321" i="17"/>
  <c r="Y321" i="17"/>
  <c r="X321" i="17"/>
  <c r="M321" i="17"/>
  <c r="K321" i="17"/>
  <c r="J321" i="17"/>
  <c r="X320" i="17"/>
  <c r="J320" i="17"/>
  <c r="K320" i="17" s="1"/>
  <c r="AA319" i="17"/>
  <c r="X319" i="17"/>
  <c r="Y319" i="17" s="1"/>
  <c r="M319" i="17"/>
  <c r="K319" i="17"/>
  <c r="J319" i="17"/>
  <c r="X318" i="17"/>
  <c r="AA318" i="17" s="1"/>
  <c r="J318" i="17"/>
  <c r="M318" i="17" s="1"/>
  <c r="AA317" i="17"/>
  <c r="Y317" i="17"/>
  <c r="X317" i="17"/>
  <c r="M317" i="17"/>
  <c r="K317" i="17"/>
  <c r="J317" i="17"/>
  <c r="X316" i="17"/>
  <c r="J316" i="17"/>
  <c r="K316" i="17" s="1"/>
  <c r="AA315" i="17"/>
  <c r="X315" i="17"/>
  <c r="Y315" i="17" s="1"/>
  <c r="M315" i="17"/>
  <c r="K315" i="17"/>
  <c r="J315" i="17"/>
  <c r="X314" i="17"/>
  <c r="AA314" i="17" s="1"/>
  <c r="J314" i="17"/>
  <c r="M314" i="17" s="1"/>
  <c r="AA313" i="17"/>
  <c r="Y313" i="17"/>
  <c r="X313" i="17"/>
  <c r="M313" i="17"/>
  <c r="K313" i="17"/>
  <c r="J313" i="17"/>
  <c r="X312" i="17"/>
  <c r="J312" i="17"/>
  <c r="K312" i="17" s="1"/>
  <c r="AA311" i="17"/>
  <c r="X311" i="17"/>
  <c r="Y311" i="17" s="1"/>
  <c r="M311" i="17"/>
  <c r="K311" i="17"/>
  <c r="J311" i="17"/>
  <c r="X310" i="17"/>
  <c r="AA310" i="17" s="1"/>
  <c r="J310" i="17"/>
  <c r="M310" i="17" s="1"/>
  <c r="AA309" i="17"/>
  <c r="Y309" i="17"/>
  <c r="X309" i="17"/>
  <c r="M309" i="17"/>
  <c r="K309" i="17"/>
  <c r="J309" i="17"/>
  <c r="X308" i="17"/>
  <c r="J308" i="17"/>
  <c r="K308" i="17" s="1"/>
  <c r="AA307" i="17"/>
  <c r="X307" i="17"/>
  <c r="Y307" i="17" s="1"/>
  <c r="L307" i="17"/>
  <c r="J307" i="17"/>
  <c r="I307" i="17"/>
  <c r="K307" i="17" s="1"/>
  <c r="H307" i="17"/>
  <c r="G307" i="17"/>
  <c r="E307" i="17"/>
  <c r="Z306" i="17"/>
  <c r="W306" i="17"/>
  <c r="V306" i="17"/>
  <c r="U306" i="17"/>
  <c r="T306" i="17"/>
  <c r="S306" i="17"/>
  <c r="K306" i="17"/>
  <c r="F306" i="17"/>
  <c r="M306" i="17" s="1"/>
  <c r="AA305" i="17"/>
  <c r="X305" i="17"/>
  <c r="Y305" i="17" s="1"/>
  <c r="M305" i="17"/>
  <c r="K305" i="17"/>
  <c r="F305" i="17"/>
  <c r="X304" i="17"/>
  <c r="AA304" i="17" s="1"/>
  <c r="K304" i="17"/>
  <c r="F304" i="17"/>
  <c r="M304" i="17" s="1"/>
  <c r="AA303" i="17"/>
  <c r="Y303" i="17"/>
  <c r="X303" i="17"/>
  <c r="M303" i="17"/>
  <c r="K303" i="17"/>
  <c r="F303" i="17"/>
  <c r="X302" i="17"/>
  <c r="K302" i="17"/>
  <c r="F302" i="17"/>
  <c r="M302" i="17" s="1"/>
  <c r="AA301" i="17"/>
  <c r="X301" i="17"/>
  <c r="Y301" i="17" s="1"/>
  <c r="M301" i="17"/>
  <c r="K301" i="17"/>
  <c r="F301" i="17"/>
  <c r="X300" i="17"/>
  <c r="AA300" i="17" s="1"/>
  <c r="K300" i="17"/>
  <c r="F300" i="17"/>
  <c r="M300" i="17" s="1"/>
  <c r="AA299" i="17"/>
  <c r="Y299" i="17"/>
  <c r="X299" i="17"/>
  <c r="M299" i="17"/>
  <c r="K299" i="17"/>
  <c r="F299" i="17"/>
  <c r="X298" i="17"/>
  <c r="K298" i="17"/>
  <c r="F298" i="17"/>
  <c r="M298" i="17" s="1"/>
  <c r="AA297" i="17"/>
  <c r="X297" i="17"/>
  <c r="Y297" i="17" s="1"/>
  <c r="M297" i="17"/>
  <c r="K297" i="17"/>
  <c r="F297" i="17"/>
  <c r="X296" i="17"/>
  <c r="AA296" i="17" s="1"/>
  <c r="K296" i="17"/>
  <c r="F296" i="17"/>
  <c r="M296" i="17" s="1"/>
  <c r="AA295" i="17"/>
  <c r="Y295" i="17"/>
  <c r="X295" i="17"/>
  <c r="L295" i="17"/>
  <c r="J295" i="17"/>
  <c r="I295" i="17"/>
  <c r="K295" i="17" s="1"/>
  <c r="H295" i="17"/>
  <c r="G295" i="17"/>
  <c r="F295" i="17"/>
  <c r="E295" i="17"/>
  <c r="AA294" i="17"/>
  <c r="X294" i="17"/>
  <c r="Y294" i="17" s="1"/>
  <c r="M294" i="17"/>
  <c r="K294" i="17"/>
  <c r="X293" i="17"/>
  <c r="Y293" i="17" s="1"/>
  <c r="M293" i="17"/>
  <c r="K293" i="17"/>
  <c r="X292" i="17"/>
  <c r="M292" i="17"/>
  <c r="K292" i="17"/>
  <c r="AA291" i="17"/>
  <c r="Y291" i="17"/>
  <c r="X291" i="17"/>
  <c r="M291" i="17"/>
  <c r="K291" i="17"/>
  <c r="AA290" i="17"/>
  <c r="Y290" i="17"/>
  <c r="X290" i="17"/>
  <c r="M290" i="17"/>
  <c r="K290" i="17"/>
  <c r="X289" i="17"/>
  <c r="M289" i="17"/>
  <c r="K289" i="17"/>
  <c r="Z288" i="17"/>
  <c r="Y288" i="17"/>
  <c r="X288" i="17"/>
  <c r="W288" i="17"/>
  <c r="V288" i="17"/>
  <c r="U288" i="17"/>
  <c r="S288" i="17"/>
  <c r="M288" i="17"/>
  <c r="K288" i="17"/>
  <c r="Y287" i="17"/>
  <c r="T287" i="17"/>
  <c r="AA287" i="17" s="1"/>
  <c r="M287" i="17"/>
  <c r="K287" i="17"/>
  <c r="Y286" i="17"/>
  <c r="T286" i="17"/>
  <c r="AA286" i="17" s="1"/>
  <c r="M286" i="17"/>
  <c r="K286" i="17"/>
  <c r="AA285" i="17"/>
  <c r="Y285" i="17"/>
  <c r="T285" i="17"/>
  <c r="M285" i="17"/>
  <c r="K285" i="17"/>
  <c r="AA284" i="17"/>
  <c r="Y284" i="17"/>
  <c r="T284" i="17"/>
  <c r="M284" i="17"/>
  <c r="K284" i="17"/>
  <c r="Y283" i="17"/>
  <c r="T283" i="17"/>
  <c r="AA283" i="17" s="1"/>
  <c r="M283" i="17"/>
  <c r="K283" i="17"/>
  <c r="Y282" i="17"/>
  <c r="T282" i="17"/>
  <c r="AA282" i="17" s="1"/>
  <c r="M282" i="17"/>
  <c r="K282" i="17"/>
  <c r="AA281" i="17"/>
  <c r="Y281" i="17"/>
  <c r="T281" i="17"/>
  <c r="M281" i="17"/>
  <c r="K281" i="17"/>
  <c r="AA280" i="17"/>
  <c r="Y280" i="17"/>
  <c r="T280" i="17"/>
  <c r="M280" i="17"/>
  <c r="K280" i="17"/>
  <c r="Y279" i="17"/>
  <c r="T279" i="17"/>
  <c r="AA279" i="17" s="1"/>
  <c r="M279" i="17"/>
  <c r="K279" i="17"/>
  <c r="Y278" i="17"/>
  <c r="T278" i="17"/>
  <c r="AA278" i="17" s="1"/>
  <c r="M278" i="17"/>
  <c r="K278" i="17"/>
  <c r="AA277" i="17"/>
  <c r="Y277" i="17"/>
  <c r="T277" i="17"/>
  <c r="L277" i="17"/>
  <c r="K277" i="17"/>
  <c r="J277" i="17"/>
  <c r="I277" i="17"/>
  <c r="H277" i="17"/>
  <c r="G277" i="17"/>
  <c r="F277" i="17"/>
  <c r="E277" i="17"/>
  <c r="AA276" i="17"/>
  <c r="Y276" i="17"/>
  <c r="T276" i="17"/>
  <c r="M276" i="17"/>
  <c r="K276" i="17"/>
  <c r="AA275" i="17"/>
  <c r="Y275" i="17"/>
  <c r="T275" i="17"/>
  <c r="M275" i="17"/>
  <c r="K275" i="17"/>
  <c r="Y274" i="17"/>
  <c r="T274" i="17"/>
  <c r="AA274" i="17" s="1"/>
  <c r="M274" i="17"/>
  <c r="K274" i="17"/>
  <c r="Y273" i="17"/>
  <c r="T273" i="17"/>
  <c r="AA273" i="17" s="1"/>
  <c r="M273" i="17"/>
  <c r="K273" i="17"/>
  <c r="AA272" i="17"/>
  <c r="Y272" i="17"/>
  <c r="T272" i="17"/>
  <c r="M272" i="17"/>
  <c r="K272" i="17"/>
  <c r="AA271" i="17"/>
  <c r="Y271" i="17"/>
  <c r="T271" i="17"/>
  <c r="M271" i="17"/>
  <c r="K271" i="17"/>
  <c r="Y270" i="17"/>
  <c r="T270" i="17"/>
  <c r="AA270" i="17" s="1"/>
  <c r="M270" i="17"/>
  <c r="K270" i="17"/>
  <c r="Y269" i="17"/>
  <c r="T269" i="17"/>
  <c r="AA269" i="17" s="1"/>
  <c r="M269" i="17"/>
  <c r="K269" i="17"/>
  <c r="AA268" i="17"/>
  <c r="Y268" i="17"/>
  <c r="T268" i="17"/>
  <c r="M268" i="17"/>
  <c r="K268" i="17"/>
  <c r="AA267" i="17"/>
  <c r="Y267" i="17"/>
  <c r="T267" i="17"/>
  <c r="M267" i="17"/>
  <c r="K267" i="17"/>
  <c r="Y266" i="17"/>
  <c r="T266" i="17"/>
  <c r="AA266" i="17" s="1"/>
  <c r="M266" i="17"/>
  <c r="K266" i="17"/>
  <c r="Y265" i="17"/>
  <c r="T265" i="17"/>
  <c r="AA265" i="17" s="1"/>
  <c r="M265" i="17"/>
  <c r="K265" i="17"/>
  <c r="AA264" i="17"/>
  <c r="Y264" i="17"/>
  <c r="T264" i="17"/>
  <c r="M264" i="17"/>
  <c r="K264" i="17"/>
  <c r="AA263" i="17"/>
  <c r="Y263" i="17"/>
  <c r="T263" i="17"/>
  <c r="M263" i="17"/>
  <c r="K263" i="17"/>
  <c r="Y262" i="17"/>
  <c r="T262" i="17"/>
  <c r="AA262" i="17" s="1"/>
  <c r="M262" i="17"/>
  <c r="K262" i="17"/>
  <c r="Y261" i="17"/>
  <c r="T261" i="17"/>
  <c r="AA261" i="17" s="1"/>
  <c r="M261" i="17"/>
  <c r="K261" i="17"/>
  <c r="AA260" i="17"/>
  <c r="Y260" i="17"/>
  <c r="T260" i="17"/>
  <c r="L260" i="17"/>
  <c r="I260" i="17"/>
  <c r="H260" i="17"/>
  <c r="G260" i="17"/>
  <c r="F260" i="17"/>
  <c r="E260" i="17"/>
  <c r="AA259" i="17"/>
  <c r="Y259" i="17"/>
  <c r="T259" i="17"/>
  <c r="J259" i="17"/>
  <c r="M259" i="17" s="1"/>
  <c r="Y258" i="17"/>
  <c r="T258" i="17"/>
  <c r="AA258" i="17" s="1"/>
  <c r="M258" i="17"/>
  <c r="K258" i="17"/>
  <c r="J258" i="17"/>
  <c r="AA257" i="17"/>
  <c r="Y257" i="17"/>
  <c r="T257" i="17"/>
  <c r="J257" i="17"/>
  <c r="Y256" i="17"/>
  <c r="T256" i="17"/>
  <c r="AA256" i="17" s="1"/>
  <c r="M256" i="17"/>
  <c r="J256" i="17"/>
  <c r="K256" i="17" s="1"/>
  <c r="AA255" i="17"/>
  <c r="Y255" i="17"/>
  <c r="T255" i="17"/>
  <c r="J255" i="17"/>
  <c r="M255" i="17" s="1"/>
  <c r="Z254" i="17"/>
  <c r="X254" i="17"/>
  <c r="Y254" i="17" s="1"/>
  <c r="W254" i="17"/>
  <c r="V254" i="17"/>
  <c r="U254" i="17"/>
  <c r="S254" i="17"/>
  <c r="J254" i="17"/>
  <c r="Y253" i="17"/>
  <c r="T253" i="17"/>
  <c r="AA253" i="17" s="1"/>
  <c r="M253" i="17"/>
  <c r="J253" i="17"/>
  <c r="K253" i="17" s="1"/>
  <c r="AA252" i="17"/>
  <c r="Y252" i="17"/>
  <c r="T252" i="17"/>
  <c r="J252" i="17"/>
  <c r="M252" i="17" s="1"/>
  <c r="Y251" i="17"/>
  <c r="T251" i="17"/>
  <c r="AA251" i="17" s="1"/>
  <c r="M251" i="17"/>
  <c r="K251" i="17"/>
  <c r="J251" i="17"/>
  <c r="AA250" i="17"/>
  <c r="Y250" i="17"/>
  <c r="T250" i="17"/>
  <c r="J250" i="17"/>
  <c r="Y249" i="17"/>
  <c r="T249" i="17"/>
  <c r="AA249" i="17" s="1"/>
  <c r="M249" i="17"/>
  <c r="J249" i="17"/>
  <c r="K249" i="17" s="1"/>
  <c r="AA248" i="17"/>
  <c r="Y248" i="17"/>
  <c r="T248" i="17"/>
  <c r="J248" i="17"/>
  <c r="M248" i="17" s="1"/>
  <c r="Y247" i="17"/>
  <c r="T247" i="17"/>
  <c r="AA247" i="17" s="1"/>
  <c r="M247" i="17"/>
  <c r="K247" i="17"/>
  <c r="J247" i="17"/>
  <c r="AA246" i="17"/>
  <c r="Y246" i="17"/>
  <c r="T246" i="17"/>
  <c r="J246" i="17"/>
  <c r="Y245" i="17"/>
  <c r="T245" i="17"/>
  <c r="AA245" i="17" s="1"/>
  <c r="M245" i="17"/>
  <c r="J245" i="17"/>
  <c r="K245" i="17" s="1"/>
  <c r="AA244" i="17"/>
  <c r="Y244" i="17"/>
  <c r="T244" i="17"/>
  <c r="J244" i="17"/>
  <c r="M244" i="17" s="1"/>
  <c r="Y243" i="17"/>
  <c r="T243" i="17"/>
  <c r="AA243" i="17" s="1"/>
  <c r="M243" i="17"/>
  <c r="K243" i="17"/>
  <c r="J243" i="17"/>
  <c r="AA242" i="17"/>
  <c r="Y242" i="17"/>
  <c r="T242" i="17"/>
  <c r="J242" i="17"/>
  <c r="Y241" i="17"/>
  <c r="T241" i="17"/>
  <c r="AA241" i="17" s="1"/>
  <c r="L241" i="17"/>
  <c r="J241" i="17"/>
  <c r="I241" i="17"/>
  <c r="K241" i="17" s="1"/>
  <c r="H241" i="17"/>
  <c r="G241" i="17"/>
  <c r="E241" i="17"/>
  <c r="Y240" i="17"/>
  <c r="T240" i="17"/>
  <c r="AA240" i="17" s="1"/>
  <c r="M240" i="17"/>
  <c r="K240" i="17"/>
  <c r="F240" i="17"/>
  <c r="AA239" i="17"/>
  <c r="Y239" i="17"/>
  <c r="T239" i="17"/>
  <c r="K239" i="17"/>
  <c r="F239" i="17"/>
  <c r="M239" i="17" s="1"/>
  <c r="Y238" i="17"/>
  <c r="T238" i="17"/>
  <c r="AA238" i="17" s="1"/>
  <c r="M238" i="17"/>
  <c r="K238" i="17"/>
  <c r="F238" i="17"/>
  <c r="AA237" i="17"/>
  <c r="Y237" i="17"/>
  <c r="T237" i="17"/>
  <c r="K237" i="17"/>
  <c r="F237" i="17"/>
  <c r="M237" i="17" s="1"/>
  <c r="Y236" i="17"/>
  <c r="T236" i="17"/>
  <c r="AA236" i="17" s="1"/>
  <c r="M236" i="17"/>
  <c r="K236" i="17"/>
  <c r="F236" i="17"/>
  <c r="AA235" i="17"/>
  <c r="Y235" i="17"/>
  <c r="T235" i="17"/>
  <c r="K235" i="17"/>
  <c r="F235" i="17"/>
  <c r="M235" i="17" s="1"/>
  <c r="Y234" i="17"/>
  <c r="T234" i="17"/>
  <c r="AA234" i="17" s="1"/>
  <c r="M234" i="17"/>
  <c r="K234" i="17"/>
  <c r="F234" i="17"/>
  <c r="AA233" i="17"/>
  <c r="Y233" i="17"/>
  <c r="T233" i="17"/>
  <c r="K233" i="17"/>
  <c r="F233" i="17"/>
  <c r="M233" i="17" s="1"/>
  <c r="Y232" i="17"/>
  <c r="T232" i="17"/>
  <c r="AA232" i="17" s="1"/>
  <c r="M232" i="17"/>
  <c r="K232" i="17"/>
  <c r="F232" i="17"/>
  <c r="AA231" i="17"/>
  <c r="Y231" i="17"/>
  <c r="T231" i="17"/>
  <c r="K231" i="17"/>
  <c r="F231" i="17"/>
  <c r="M231" i="17" s="1"/>
  <c r="Y230" i="17"/>
  <c r="T230" i="17"/>
  <c r="AA230" i="17" s="1"/>
  <c r="M230" i="17"/>
  <c r="K230" i="17"/>
  <c r="F230" i="17"/>
  <c r="AA229" i="17"/>
  <c r="Y229" i="17"/>
  <c r="T229" i="17"/>
  <c r="K229" i="17"/>
  <c r="F229" i="17"/>
  <c r="M229" i="17" s="1"/>
  <c r="Y228" i="17"/>
  <c r="T228" i="17"/>
  <c r="AA228" i="17" s="1"/>
  <c r="M228" i="17"/>
  <c r="K228" i="17"/>
  <c r="F228" i="17"/>
  <c r="AA227" i="17"/>
  <c r="Y227" i="17"/>
  <c r="T227" i="17"/>
  <c r="L227" i="17"/>
  <c r="I227" i="17"/>
  <c r="H227" i="17"/>
  <c r="G227" i="17"/>
  <c r="F227" i="17"/>
  <c r="E227" i="17"/>
  <c r="AA226" i="17"/>
  <c r="Y226" i="17"/>
  <c r="T226" i="17"/>
  <c r="J226" i="17"/>
  <c r="Y225" i="17"/>
  <c r="T225" i="17"/>
  <c r="M225" i="17"/>
  <c r="K225" i="17"/>
  <c r="J225" i="17"/>
  <c r="AA224" i="17"/>
  <c r="Y224" i="17"/>
  <c r="T224" i="17"/>
  <c r="K224" i="17"/>
  <c r="J224" i="17"/>
  <c r="M224" i="17" s="1"/>
  <c r="Z223" i="17"/>
  <c r="W223" i="17"/>
  <c r="V223" i="17"/>
  <c r="U223" i="17"/>
  <c r="S223" i="17"/>
  <c r="K223" i="17"/>
  <c r="J223" i="17"/>
  <c r="M223" i="17" s="1"/>
  <c r="X222" i="17"/>
  <c r="Y222" i="17" s="1"/>
  <c r="T222" i="17"/>
  <c r="AA222" i="17" s="1"/>
  <c r="J222" i="17"/>
  <c r="AA221" i="17"/>
  <c r="X221" i="17"/>
  <c r="Y221" i="17" s="1"/>
  <c r="T221" i="17"/>
  <c r="M221" i="17"/>
  <c r="K221" i="17"/>
  <c r="J221" i="17"/>
  <c r="AA220" i="17"/>
  <c r="Y220" i="17"/>
  <c r="X220" i="17"/>
  <c r="T220" i="17"/>
  <c r="M220" i="17"/>
  <c r="K220" i="17"/>
  <c r="J220" i="17"/>
  <c r="X219" i="17"/>
  <c r="AA219" i="17" s="1"/>
  <c r="T219" i="17"/>
  <c r="J219" i="17"/>
  <c r="M219" i="17" s="1"/>
  <c r="X218" i="17"/>
  <c r="Y218" i="17" s="1"/>
  <c r="T218" i="17"/>
  <c r="J218" i="17"/>
  <c r="Y217" i="17"/>
  <c r="X217" i="17"/>
  <c r="T217" i="17"/>
  <c r="AA217" i="17" s="1"/>
  <c r="M217" i="17"/>
  <c r="J217" i="17"/>
  <c r="K217" i="17" s="1"/>
  <c r="AA216" i="17"/>
  <c r="Y216" i="17"/>
  <c r="X216" i="17"/>
  <c r="T216" i="17"/>
  <c r="M216" i="17"/>
  <c r="K216" i="17"/>
  <c r="J216" i="17"/>
  <c r="X215" i="17"/>
  <c r="Y215" i="17" s="1"/>
  <c r="T215" i="17"/>
  <c r="J215" i="17"/>
  <c r="M215" i="17" s="1"/>
  <c r="X214" i="17"/>
  <c r="Y214" i="17" s="1"/>
  <c r="T214" i="17"/>
  <c r="AA214" i="17" s="1"/>
  <c r="J214" i="17"/>
  <c r="X213" i="17"/>
  <c r="Y213" i="17" s="1"/>
  <c r="T213" i="17"/>
  <c r="AA213" i="17" s="1"/>
  <c r="M213" i="17"/>
  <c r="K213" i="17"/>
  <c r="J213" i="17"/>
  <c r="AA212" i="17"/>
  <c r="Y212" i="17"/>
  <c r="X212" i="17"/>
  <c r="T212" i="17"/>
  <c r="M212" i="17"/>
  <c r="K212" i="17"/>
  <c r="J212" i="17"/>
  <c r="X211" i="17"/>
  <c r="AA211" i="17" s="1"/>
  <c r="T211" i="17"/>
  <c r="J211" i="17"/>
  <c r="X210" i="17"/>
  <c r="Y210" i="17" s="1"/>
  <c r="T210" i="17"/>
  <c r="J210" i="17"/>
  <c r="AA209" i="17"/>
  <c r="Y209" i="17"/>
  <c r="X209" i="17"/>
  <c r="T209" i="17"/>
  <c r="M209" i="17"/>
  <c r="J209" i="17"/>
  <c r="K209" i="17" s="1"/>
  <c r="AA208" i="17"/>
  <c r="Y208" i="17"/>
  <c r="X208" i="17"/>
  <c r="T208" i="17"/>
  <c r="M208" i="17"/>
  <c r="K208" i="17"/>
  <c r="J208" i="17"/>
  <c r="Y207" i="17"/>
  <c r="X207" i="17"/>
  <c r="T207" i="17"/>
  <c r="AA207" i="17" s="1"/>
  <c r="J207" i="17"/>
  <c r="M207" i="17" s="1"/>
  <c r="X206" i="17"/>
  <c r="Y206" i="17" s="1"/>
  <c r="T206" i="17"/>
  <c r="J206" i="17"/>
  <c r="X205" i="17"/>
  <c r="Y205" i="17" s="1"/>
  <c r="T205" i="17"/>
  <c r="AA205" i="17" s="1"/>
  <c r="M205" i="17"/>
  <c r="K205" i="17"/>
  <c r="J205" i="17"/>
  <c r="Z204" i="17"/>
  <c r="X204" i="17"/>
  <c r="W204" i="17"/>
  <c r="Y204" i="17" s="1"/>
  <c r="V204" i="17"/>
  <c r="U204" i="17"/>
  <c r="S204" i="17"/>
  <c r="M204" i="17"/>
  <c r="J204" i="17"/>
  <c r="K204" i="17" s="1"/>
  <c r="AA203" i="17"/>
  <c r="Y203" i="17"/>
  <c r="T203" i="17"/>
  <c r="K203" i="17"/>
  <c r="J203" i="17"/>
  <c r="M203" i="17" s="1"/>
  <c r="Y202" i="17"/>
  <c r="T202" i="17"/>
  <c r="AA202" i="17" s="1"/>
  <c r="M202" i="17"/>
  <c r="K202" i="17"/>
  <c r="J202" i="17"/>
  <c r="AA201" i="17"/>
  <c r="Y201" i="17"/>
  <c r="T201" i="17"/>
  <c r="L201" i="17"/>
  <c r="I201" i="17"/>
  <c r="H201" i="17"/>
  <c r="G201" i="17"/>
  <c r="E201" i="17"/>
  <c r="Y200" i="17"/>
  <c r="T200" i="17"/>
  <c r="AA200" i="17" s="1"/>
  <c r="J200" i="17"/>
  <c r="F200" i="17"/>
  <c r="Y199" i="17"/>
  <c r="T199" i="17"/>
  <c r="AA199" i="17" s="1"/>
  <c r="J199" i="17"/>
  <c r="K199" i="17" s="1"/>
  <c r="F199" i="17"/>
  <c r="M199" i="17" s="1"/>
  <c r="Y198" i="17"/>
  <c r="T198" i="17"/>
  <c r="AA198" i="17" s="1"/>
  <c r="M198" i="17"/>
  <c r="K198" i="17"/>
  <c r="J198" i="17"/>
  <c r="F198" i="17"/>
  <c r="AA197" i="17"/>
  <c r="Y197" i="17"/>
  <c r="T197" i="17"/>
  <c r="M197" i="17"/>
  <c r="K197" i="17"/>
  <c r="J197" i="17"/>
  <c r="F197" i="17"/>
  <c r="AA196" i="17"/>
  <c r="Y196" i="17"/>
  <c r="T196" i="17"/>
  <c r="J196" i="17"/>
  <c r="K196" i="17" s="1"/>
  <c r="F196" i="17"/>
  <c r="Y195" i="17"/>
  <c r="T195" i="17"/>
  <c r="AA195" i="17" s="1"/>
  <c r="J195" i="17"/>
  <c r="K195" i="17" s="1"/>
  <c r="F195" i="17"/>
  <c r="M195" i="17" s="1"/>
  <c r="Y194" i="17"/>
  <c r="T194" i="17"/>
  <c r="AA194" i="17" s="1"/>
  <c r="J194" i="17"/>
  <c r="K194" i="17" s="1"/>
  <c r="F194" i="17"/>
  <c r="M194" i="17" s="1"/>
  <c r="AA193" i="17"/>
  <c r="Y193" i="17"/>
  <c r="T193" i="17"/>
  <c r="M193" i="17"/>
  <c r="K193" i="17"/>
  <c r="J193" i="17"/>
  <c r="F193" i="17"/>
  <c r="AA192" i="17"/>
  <c r="Y192" i="17"/>
  <c r="T192" i="17"/>
  <c r="K192" i="17"/>
  <c r="J192" i="17"/>
  <c r="M192" i="17" s="1"/>
  <c r="F192" i="17"/>
  <c r="Y191" i="17"/>
  <c r="T191" i="17"/>
  <c r="AA191" i="17" s="1"/>
  <c r="M191" i="17"/>
  <c r="J191" i="17"/>
  <c r="K191" i="17" s="1"/>
  <c r="F191" i="17"/>
  <c r="Y190" i="17"/>
  <c r="T190" i="17"/>
  <c r="AA190" i="17" s="1"/>
  <c r="M190" i="17"/>
  <c r="K190" i="17"/>
  <c r="J190" i="17"/>
  <c r="F190" i="17"/>
  <c r="AA189" i="17"/>
  <c r="Y189" i="17"/>
  <c r="T189" i="17"/>
  <c r="K189" i="17"/>
  <c r="J189" i="17"/>
  <c r="M189" i="17" s="1"/>
  <c r="F189" i="17"/>
  <c r="AA188" i="17"/>
  <c r="Y188" i="17"/>
  <c r="T188" i="17"/>
  <c r="K188" i="17"/>
  <c r="J188" i="17"/>
  <c r="F188" i="17"/>
  <c r="M188" i="17" s="1"/>
  <c r="Y187" i="17"/>
  <c r="T187" i="17"/>
  <c r="AA187" i="17" s="1"/>
  <c r="J187" i="17"/>
  <c r="K187" i="17" s="1"/>
  <c r="F187" i="17"/>
  <c r="AA186" i="17"/>
  <c r="Y186" i="17"/>
  <c r="T186" i="17"/>
  <c r="M186" i="17"/>
  <c r="J186" i="17"/>
  <c r="K186" i="17" s="1"/>
  <c r="F186" i="17"/>
  <c r="AA185" i="17"/>
  <c r="Y185" i="17"/>
  <c r="T185" i="17"/>
  <c r="M185" i="17"/>
  <c r="K185" i="17"/>
  <c r="J185" i="17"/>
  <c r="F185" i="17"/>
  <c r="AA184" i="17"/>
  <c r="Y184" i="17"/>
  <c r="T184" i="17"/>
  <c r="J184" i="17"/>
  <c r="M184" i="17" s="1"/>
  <c r="F184" i="17"/>
  <c r="Z183" i="17"/>
  <c r="W183" i="17"/>
  <c r="V183" i="17"/>
  <c r="U183" i="17"/>
  <c r="S183" i="17"/>
  <c r="J183" i="17"/>
  <c r="F183" i="17"/>
  <c r="AA182" i="17"/>
  <c r="Y182" i="17"/>
  <c r="X182" i="17"/>
  <c r="L182" i="17"/>
  <c r="J182" i="17"/>
  <c r="I182" i="17"/>
  <c r="K182" i="17" s="1"/>
  <c r="H182" i="17"/>
  <c r="G182" i="17"/>
  <c r="F182" i="17"/>
  <c r="E182" i="17"/>
  <c r="X181" i="17"/>
  <c r="AA181" i="17" s="1"/>
  <c r="M181" i="17"/>
  <c r="K181" i="17"/>
  <c r="AA180" i="17"/>
  <c r="Y180" i="17"/>
  <c r="X180" i="17"/>
  <c r="M180" i="17"/>
  <c r="K180" i="17"/>
  <c r="X179" i="17"/>
  <c r="M179" i="17"/>
  <c r="K179" i="17"/>
  <c r="Y178" i="17"/>
  <c r="X178" i="17"/>
  <c r="AA178" i="17" s="1"/>
  <c r="M178" i="17"/>
  <c r="K178" i="17"/>
  <c r="Y177" i="17"/>
  <c r="X177" i="17"/>
  <c r="AA177" i="17" s="1"/>
  <c r="M177" i="17"/>
  <c r="K177" i="17"/>
  <c r="X176" i="17"/>
  <c r="AA176" i="17" s="1"/>
  <c r="M176" i="17"/>
  <c r="K176" i="17"/>
  <c r="AA175" i="17"/>
  <c r="X175" i="17"/>
  <c r="Y175" i="17" s="1"/>
  <c r="M175" i="17"/>
  <c r="K175" i="17"/>
  <c r="AA174" i="17"/>
  <c r="Y174" i="17"/>
  <c r="X174" i="17"/>
  <c r="M174" i="17"/>
  <c r="K174" i="17"/>
  <c r="AA173" i="17"/>
  <c r="Y173" i="17"/>
  <c r="X173" i="17"/>
  <c r="M173" i="17"/>
  <c r="K173" i="17"/>
  <c r="AA172" i="17"/>
  <c r="Y172" i="17"/>
  <c r="X172" i="17"/>
  <c r="M172" i="17"/>
  <c r="K172" i="17"/>
  <c r="X171" i="17"/>
  <c r="AA171" i="17" s="1"/>
  <c r="M171" i="17"/>
  <c r="K171" i="17"/>
  <c r="Y170" i="17"/>
  <c r="X170" i="17"/>
  <c r="AA170" i="17" s="1"/>
  <c r="M170" i="17"/>
  <c r="K170" i="17"/>
  <c r="AA169" i="17"/>
  <c r="Y169" i="17"/>
  <c r="X169" i="17"/>
  <c r="M169" i="17"/>
  <c r="K169" i="17"/>
  <c r="AA168" i="17"/>
  <c r="Y168" i="17"/>
  <c r="X168" i="17"/>
  <c r="M168" i="17"/>
  <c r="K168" i="17"/>
  <c r="X167" i="17"/>
  <c r="M167" i="17"/>
  <c r="K167" i="17"/>
  <c r="AA166" i="17"/>
  <c r="X166" i="17"/>
  <c r="Y166" i="17" s="1"/>
  <c r="M166" i="17"/>
  <c r="K166" i="17"/>
  <c r="AA165" i="17"/>
  <c r="Y165" i="17"/>
  <c r="X165" i="17"/>
  <c r="M165" i="17"/>
  <c r="K165" i="17"/>
  <c r="AA164" i="17"/>
  <c r="Y164" i="17"/>
  <c r="X164" i="17"/>
  <c r="M164" i="17"/>
  <c r="K164" i="17"/>
  <c r="AA163" i="17"/>
  <c r="Y163" i="17"/>
  <c r="X163" i="17"/>
  <c r="M163" i="17"/>
  <c r="K163" i="17"/>
  <c r="X162" i="17"/>
  <c r="M162" i="17"/>
  <c r="K162" i="17"/>
  <c r="AA161" i="17"/>
  <c r="X161" i="17"/>
  <c r="Y161" i="17" s="1"/>
  <c r="M161" i="17"/>
  <c r="K161" i="17"/>
  <c r="AA160" i="17"/>
  <c r="Y160" i="17"/>
  <c r="X160" i="17"/>
  <c r="M160" i="17"/>
  <c r="K160" i="17"/>
  <c r="X159" i="17"/>
  <c r="Y159" i="17" s="1"/>
  <c r="M159" i="17"/>
  <c r="K159" i="17"/>
  <c r="X158" i="17"/>
  <c r="AA158" i="17" s="1"/>
  <c r="M158" i="17"/>
  <c r="K158" i="17"/>
  <c r="Z157" i="17"/>
  <c r="Y157" i="17"/>
  <c r="X157" i="17"/>
  <c r="W157" i="17"/>
  <c r="V157" i="17"/>
  <c r="U157" i="17"/>
  <c r="S157" i="17"/>
  <c r="M157" i="17"/>
  <c r="K157" i="17"/>
  <c r="AA156" i="17"/>
  <c r="Y156" i="17"/>
  <c r="T156" i="17"/>
  <c r="M156" i="17"/>
  <c r="K156" i="17"/>
  <c r="AA155" i="17"/>
  <c r="Y155" i="17"/>
  <c r="T155" i="17"/>
  <c r="M155" i="17"/>
  <c r="K155" i="17"/>
  <c r="AA154" i="17"/>
  <c r="Y154" i="17"/>
  <c r="T154" i="17"/>
  <c r="L154" i="17"/>
  <c r="J154" i="17"/>
  <c r="I154" i="17"/>
  <c r="H154" i="17"/>
  <c r="G154" i="17"/>
  <c r="E154" i="17"/>
  <c r="AA153" i="17"/>
  <c r="Y153" i="17"/>
  <c r="T153" i="17"/>
  <c r="M153" i="17"/>
  <c r="K153" i="17"/>
  <c r="J153" i="17"/>
  <c r="F153" i="17"/>
  <c r="Y152" i="17"/>
  <c r="T152" i="17"/>
  <c r="AA152" i="17" s="1"/>
  <c r="K152" i="17"/>
  <c r="J152" i="17"/>
  <c r="F152" i="17"/>
  <c r="M152" i="17" s="1"/>
  <c r="AA151" i="17"/>
  <c r="Y151" i="17"/>
  <c r="T151" i="17"/>
  <c r="J151" i="17"/>
  <c r="F151" i="17"/>
  <c r="AA150" i="17"/>
  <c r="Y150" i="17"/>
  <c r="T150" i="17"/>
  <c r="K150" i="17"/>
  <c r="J150" i="17"/>
  <c r="F150" i="17"/>
  <c r="M150" i="17" s="1"/>
  <c r="Y149" i="17"/>
  <c r="T149" i="17"/>
  <c r="AA149" i="17" s="1"/>
  <c r="J149" i="17"/>
  <c r="M149" i="17" s="1"/>
  <c r="F149" i="17"/>
  <c r="AA148" i="17"/>
  <c r="Y148" i="17"/>
  <c r="T148" i="17"/>
  <c r="M148" i="17"/>
  <c r="J148" i="17"/>
  <c r="K148" i="17" s="1"/>
  <c r="F148" i="17"/>
  <c r="Y147" i="17"/>
  <c r="T147" i="17"/>
  <c r="AA147" i="17" s="1"/>
  <c r="K147" i="17"/>
  <c r="J147" i="17"/>
  <c r="F147" i="17"/>
  <c r="M147" i="17" s="1"/>
  <c r="Y146" i="17"/>
  <c r="T146" i="17"/>
  <c r="AA146" i="17" s="1"/>
  <c r="J146" i="17"/>
  <c r="M146" i="17" s="1"/>
  <c r="F146" i="17"/>
  <c r="AA145" i="17"/>
  <c r="Y145" i="17"/>
  <c r="T145" i="17"/>
  <c r="M145" i="17"/>
  <c r="K145" i="17"/>
  <c r="J145" i="17"/>
  <c r="F145" i="17"/>
  <c r="Y144" i="17"/>
  <c r="T144" i="17"/>
  <c r="AA144" i="17" s="1"/>
  <c r="K144" i="17"/>
  <c r="J144" i="17"/>
  <c r="F144" i="17"/>
  <c r="M144" i="17" s="1"/>
  <c r="Z143" i="17"/>
  <c r="X143" i="17"/>
  <c r="W143" i="17"/>
  <c r="V143" i="17"/>
  <c r="U143" i="17"/>
  <c r="T143" i="17"/>
  <c r="S143" i="17"/>
  <c r="AA143" i="17" s="1"/>
  <c r="J143" i="17"/>
  <c r="K143" i="17" s="1"/>
  <c r="F143" i="17"/>
  <c r="M143" i="17" s="1"/>
  <c r="AA142" i="17"/>
  <c r="Y142" i="17"/>
  <c r="K142" i="17"/>
  <c r="J142" i="17"/>
  <c r="F142" i="17"/>
  <c r="M142" i="17" s="1"/>
  <c r="AA141" i="17"/>
  <c r="Y141" i="17"/>
  <c r="M141" i="17"/>
  <c r="K141" i="17"/>
  <c r="J141" i="17"/>
  <c r="F141" i="17"/>
  <c r="AA140" i="17"/>
  <c r="Y140" i="17"/>
  <c r="J140" i="17"/>
  <c r="F140" i="17"/>
  <c r="AA139" i="17"/>
  <c r="Y139" i="17"/>
  <c r="J139" i="17"/>
  <c r="M139" i="17" s="1"/>
  <c r="F139" i="17"/>
  <c r="AA138" i="17"/>
  <c r="Y138" i="17"/>
  <c r="K138" i="17"/>
  <c r="J138" i="17"/>
  <c r="F138" i="17"/>
  <c r="M138" i="17" s="1"/>
  <c r="AA137" i="17"/>
  <c r="Y137" i="17"/>
  <c r="M137" i="17"/>
  <c r="K137" i="17"/>
  <c r="J137" i="17"/>
  <c r="F137" i="17"/>
  <c r="AA136" i="17"/>
  <c r="Y136" i="17"/>
  <c r="J136" i="17"/>
  <c r="F136" i="17"/>
  <c r="AA135" i="17"/>
  <c r="Y135" i="17"/>
  <c r="J135" i="17"/>
  <c r="M135" i="17" s="1"/>
  <c r="F135" i="17"/>
  <c r="AA134" i="17"/>
  <c r="Y134" i="17"/>
  <c r="K134" i="17"/>
  <c r="J134" i="17"/>
  <c r="F134" i="17"/>
  <c r="M134" i="17" s="1"/>
  <c r="AA133" i="17"/>
  <c r="Y133" i="17"/>
  <c r="M133" i="17"/>
  <c r="K133" i="17"/>
  <c r="J133" i="17"/>
  <c r="F133" i="17"/>
  <c r="AA132" i="17"/>
  <c r="Y132" i="17"/>
  <c r="J132" i="17"/>
  <c r="F132" i="17"/>
  <c r="AA131" i="17"/>
  <c r="Y131" i="17"/>
  <c r="J131" i="17"/>
  <c r="M131" i="17" s="1"/>
  <c r="F131" i="17"/>
  <c r="AA130" i="17"/>
  <c r="Y130" i="17"/>
  <c r="L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M128" i="17"/>
  <c r="K128" i="17"/>
  <c r="J128" i="17"/>
  <c r="AA127" i="17"/>
  <c r="Y127" i="17"/>
  <c r="K127" i="17"/>
  <c r="J127" i="17"/>
  <c r="M127" i="17" s="1"/>
  <c r="AA126" i="17"/>
  <c r="Y126" i="17"/>
  <c r="J126" i="17"/>
  <c r="M126" i="17" s="1"/>
  <c r="AA125" i="17"/>
  <c r="Y125" i="17"/>
  <c r="J125" i="17"/>
  <c r="M125" i="17" s="1"/>
  <c r="AA124" i="17"/>
  <c r="Y124" i="17"/>
  <c r="J124" i="17"/>
  <c r="AA123" i="17"/>
  <c r="Y123" i="17"/>
  <c r="M123" i="17"/>
  <c r="J123" i="17"/>
  <c r="K123" i="17" s="1"/>
  <c r="Z122" i="17"/>
  <c r="W122" i="17"/>
  <c r="V122" i="17"/>
  <c r="U122" i="17"/>
  <c r="T122" i="17"/>
  <c r="S122" i="17"/>
  <c r="K122" i="17"/>
  <c r="J122" i="17"/>
  <c r="AA121" i="17"/>
  <c r="Y121" i="17"/>
  <c r="X121" i="17"/>
  <c r="L121" i="17"/>
  <c r="J121" i="17"/>
  <c r="I121" i="17"/>
  <c r="H121" i="17"/>
  <c r="G121" i="17"/>
  <c r="F121" i="17"/>
  <c r="E121" i="17"/>
  <c r="X120" i="17"/>
  <c r="M120" i="17"/>
  <c r="K120" i="17"/>
  <c r="AA119" i="17"/>
  <c r="X119" i="17"/>
  <c r="Y119" i="17" s="1"/>
  <c r="M119" i="17"/>
  <c r="K119" i="17"/>
  <c r="AA118" i="17"/>
  <c r="Y118" i="17"/>
  <c r="X118" i="17"/>
  <c r="M118" i="17"/>
  <c r="K118" i="17"/>
  <c r="AA117" i="17"/>
  <c r="Y117" i="17"/>
  <c r="X117" i="17"/>
  <c r="M117" i="17"/>
  <c r="K117" i="17"/>
  <c r="AA116" i="17"/>
  <c r="Y116" i="17"/>
  <c r="X116" i="17"/>
  <c r="M116" i="17"/>
  <c r="K116" i="17"/>
  <c r="Y115" i="17"/>
  <c r="X115" i="17"/>
  <c r="AA115" i="17" s="1"/>
  <c r="M115" i="17"/>
  <c r="K115" i="17"/>
  <c r="X114" i="17"/>
  <c r="AA114" i="17" s="1"/>
  <c r="M114" i="17"/>
  <c r="K114" i="17"/>
  <c r="X113" i="17"/>
  <c r="AA113" i="17" s="1"/>
  <c r="M113" i="17"/>
  <c r="K113" i="17"/>
  <c r="X112" i="17"/>
  <c r="M112" i="17"/>
  <c r="K112" i="17"/>
  <c r="AA111" i="17"/>
  <c r="X111" i="17"/>
  <c r="Y111" i="17" s="1"/>
  <c r="M111" i="17"/>
  <c r="K111" i="17"/>
  <c r="AA110" i="17"/>
  <c r="X110" i="17"/>
  <c r="Y110" i="17" s="1"/>
  <c r="M110" i="17"/>
  <c r="K110" i="17"/>
  <c r="AA109" i="17"/>
  <c r="Y109" i="17"/>
  <c r="X109" i="17"/>
  <c r="M109" i="17"/>
  <c r="K109" i="17"/>
  <c r="AA108" i="17"/>
  <c r="Y108" i="17"/>
  <c r="X108" i="17"/>
  <c r="M108" i="17"/>
  <c r="K108" i="17"/>
  <c r="Y107" i="17"/>
  <c r="X107" i="17"/>
  <c r="AA107" i="17" s="1"/>
  <c r="M107" i="17"/>
  <c r="K107" i="17"/>
  <c r="X106" i="17"/>
  <c r="M106" i="17"/>
  <c r="K106" i="17"/>
  <c r="Z105" i="17"/>
  <c r="W105" i="17"/>
  <c r="V105" i="17"/>
  <c r="U105" i="17"/>
  <c r="T105" i="17"/>
  <c r="S105" i="17"/>
  <c r="M105" i="17"/>
  <c r="K105" i="17"/>
  <c r="X104" i="17"/>
  <c r="Y104" i="17" s="1"/>
  <c r="T104" i="17"/>
  <c r="AA104" i="17" s="1"/>
  <c r="M104" i="17"/>
  <c r="K104" i="17"/>
  <c r="AA103" i="17"/>
  <c r="Y103" i="17"/>
  <c r="X103" i="17"/>
  <c r="T103" i="17"/>
  <c r="M103" i="17"/>
  <c r="K103" i="17"/>
  <c r="AA102" i="17"/>
  <c r="X102" i="17"/>
  <c r="Y102" i="17" s="1"/>
  <c r="T102" i="17"/>
  <c r="M102" i="17"/>
  <c r="K102" i="17"/>
  <c r="X101" i="17"/>
  <c r="T101" i="17"/>
  <c r="M101" i="17"/>
  <c r="M121" i="17" s="1"/>
  <c r="K101" i="17"/>
  <c r="X100" i="17"/>
  <c r="Y100" i="17" s="1"/>
  <c r="T100" i="17"/>
  <c r="AA100" i="17" s="1"/>
  <c r="M100" i="17"/>
  <c r="L100" i="17"/>
  <c r="J100" i="17"/>
  <c r="K100" i="17" s="1"/>
  <c r="I100" i="17"/>
  <c r="H100" i="17"/>
  <c r="G100" i="17"/>
  <c r="F100" i="17"/>
  <c r="E100" i="17"/>
  <c r="X99" i="17"/>
  <c r="AA99" i="17" s="1"/>
  <c r="T99" i="17"/>
  <c r="M99" i="17"/>
  <c r="K99" i="17"/>
  <c r="Y98" i="17"/>
  <c r="X98" i="17"/>
  <c r="T98" i="17"/>
  <c r="AA98" i="17" s="1"/>
  <c r="M98" i="17"/>
  <c r="K98" i="17"/>
  <c r="Y97" i="17"/>
  <c r="X97" i="17"/>
  <c r="T97" i="17"/>
  <c r="AA97" i="17" s="1"/>
  <c r="M97" i="17"/>
  <c r="K97" i="17"/>
  <c r="AA96" i="17"/>
  <c r="X96" i="17"/>
  <c r="Y96" i="17" s="1"/>
  <c r="T96" i="17"/>
  <c r="M96" i="17"/>
  <c r="K96" i="17"/>
  <c r="X95" i="17"/>
  <c r="AA95" i="17" s="1"/>
  <c r="T95" i="17"/>
  <c r="M95" i="17"/>
  <c r="K95" i="17"/>
  <c r="Y94" i="17"/>
  <c r="X94" i="17"/>
  <c r="T94" i="17"/>
  <c r="AA94" i="17" s="1"/>
  <c r="M94" i="17"/>
  <c r="K94" i="17"/>
  <c r="Y93" i="17"/>
  <c r="X93" i="17"/>
  <c r="T93" i="17"/>
  <c r="AA93" i="17" s="1"/>
  <c r="M93" i="17"/>
  <c r="K93" i="17"/>
  <c r="AA92" i="17"/>
  <c r="X92" i="17"/>
  <c r="Y92" i="17" s="1"/>
  <c r="T92" i="17"/>
  <c r="M92" i="17"/>
  <c r="K92" i="17"/>
  <c r="X91" i="17"/>
  <c r="AA91" i="17" s="1"/>
  <c r="T91" i="17"/>
  <c r="M91" i="17"/>
  <c r="K91" i="17"/>
  <c r="Y90" i="17"/>
  <c r="X90" i="17"/>
  <c r="T90" i="17"/>
  <c r="AA90" i="17" s="1"/>
  <c r="M90" i="17"/>
  <c r="K90" i="17"/>
  <c r="Y89" i="17"/>
  <c r="X89" i="17"/>
  <c r="T89" i="17"/>
  <c r="AA89" i="17" s="1"/>
  <c r="M89" i="17"/>
  <c r="K89" i="17"/>
  <c r="AA88" i="17"/>
  <c r="X88" i="17"/>
  <c r="Y88" i="17" s="1"/>
  <c r="T88" i="17"/>
  <c r="M88" i="17"/>
  <c r="K88" i="17"/>
  <c r="X87" i="17"/>
  <c r="AA87" i="17" s="1"/>
  <c r="T87" i="17"/>
  <c r="M87" i="17"/>
  <c r="K87" i="17"/>
  <c r="Y86" i="17"/>
  <c r="X86" i="17"/>
  <c r="T86" i="17"/>
  <c r="AA86" i="17" s="1"/>
  <c r="M86" i="17"/>
  <c r="K86" i="17"/>
  <c r="Y85" i="17"/>
  <c r="X85" i="17"/>
  <c r="T85" i="17"/>
  <c r="AA85" i="17" s="1"/>
  <c r="M85" i="17"/>
  <c r="K85" i="17"/>
  <c r="AA84" i="17"/>
  <c r="X84" i="17"/>
  <c r="X105" i="17" s="1"/>
  <c r="T84" i="17"/>
  <c r="M84" i="17"/>
  <c r="K84" i="17"/>
  <c r="Z83" i="17"/>
  <c r="W83" i="17"/>
  <c r="V83" i="17"/>
  <c r="U83" i="17"/>
  <c r="T83" i="17"/>
  <c r="S83" i="17"/>
  <c r="M83" i="17"/>
  <c r="K83" i="17"/>
  <c r="X82" i="17"/>
  <c r="AA82" i="17" s="1"/>
  <c r="M82" i="17"/>
  <c r="K82" i="17"/>
  <c r="X81" i="17"/>
  <c r="M81" i="17"/>
  <c r="K81" i="17"/>
  <c r="X80" i="17"/>
  <c r="M80" i="17"/>
  <c r="K80" i="17"/>
  <c r="AA79" i="17"/>
  <c r="X79" i="17"/>
  <c r="Y79" i="17" s="1"/>
  <c r="M79" i="17"/>
  <c r="K79" i="17"/>
  <c r="AA78" i="17"/>
  <c r="X78" i="17"/>
  <c r="Y78" i="17" s="1"/>
  <c r="L78" i="17"/>
  <c r="I78" i="17"/>
  <c r="H78" i="17"/>
  <c r="G78" i="17"/>
  <c r="F78" i="17"/>
  <c r="E78" i="17"/>
  <c r="X77" i="17"/>
  <c r="AA77" i="17" s="1"/>
  <c r="K77" i="17"/>
  <c r="J77" i="17"/>
  <c r="M77" i="17" s="1"/>
  <c r="AA76" i="17"/>
  <c r="Y76" i="17"/>
  <c r="X76" i="17"/>
  <c r="M76" i="17"/>
  <c r="K76" i="17"/>
  <c r="J76" i="17"/>
  <c r="AA75" i="17"/>
  <c r="X75" i="17"/>
  <c r="Y75" i="17" s="1"/>
  <c r="M75" i="17"/>
  <c r="J75" i="17"/>
  <c r="K75" i="17" s="1"/>
  <c r="X74" i="17"/>
  <c r="J74" i="17"/>
  <c r="X73" i="17"/>
  <c r="AA73" i="17" s="1"/>
  <c r="K73" i="17"/>
  <c r="J73" i="17"/>
  <c r="M73" i="17" s="1"/>
  <c r="AA72" i="17"/>
  <c r="Y72" i="17"/>
  <c r="X72" i="17"/>
  <c r="M72" i="17"/>
  <c r="K72" i="17"/>
  <c r="J72" i="17"/>
  <c r="AA71" i="17"/>
  <c r="X71" i="17"/>
  <c r="Y71" i="17" s="1"/>
  <c r="M71" i="17"/>
  <c r="J71" i="17"/>
  <c r="K71" i="17" s="1"/>
  <c r="X70" i="17"/>
  <c r="J70" i="17"/>
  <c r="X69" i="17"/>
  <c r="AA69" i="17" s="1"/>
  <c r="K69" i="17"/>
  <c r="J69" i="17"/>
  <c r="M69" i="17" s="1"/>
  <c r="AA68" i="17"/>
  <c r="Y68" i="17"/>
  <c r="X68" i="17"/>
  <c r="M68" i="17"/>
  <c r="K68" i="17"/>
  <c r="J68" i="17"/>
  <c r="AA67" i="17"/>
  <c r="X67" i="17"/>
  <c r="Y67" i="17" s="1"/>
  <c r="M67" i="17"/>
  <c r="J67" i="17"/>
  <c r="K67" i="17" s="1"/>
  <c r="X66" i="17"/>
  <c r="J66" i="17"/>
  <c r="X65" i="17"/>
  <c r="AA65" i="17" s="1"/>
  <c r="K65" i="17"/>
  <c r="J65" i="17"/>
  <c r="M65" i="17" s="1"/>
  <c r="AA64" i="17"/>
  <c r="Y64" i="17"/>
  <c r="X64" i="17"/>
  <c r="M64" i="17"/>
  <c r="K64" i="17"/>
  <c r="J64" i="17"/>
  <c r="AA63" i="17"/>
  <c r="X63" i="17"/>
  <c r="Y63" i="17" s="1"/>
  <c r="M63" i="17"/>
  <c r="J63" i="17"/>
  <c r="K63" i="17" s="1"/>
  <c r="X62" i="17"/>
  <c r="J62" i="17"/>
  <c r="Z61" i="17"/>
  <c r="X61" i="17"/>
  <c r="W61" i="17"/>
  <c r="Y61" i="17" s="1"/>
  <c r="V61" i="17"/>
  <c r="U61" i="17"/>
  <c r="T61" i="17"/>
  <c r="S61" i="17"/>
  <c r="M61" i="17"/>
  <c r="K61" i="17"/>
  <c r="J61" i="17"/>
  <c r="AA60" i="17"/>
  <c r="Y60" i="17"/>
  <c r="M60" i="17"/>
  <c r="K60" i="17"/>
  <c r="J60" i="17"/>
  <c r="AA59" i="17"/>
  <c r="Y59" i="17"/>
  <c r="K59" i="17"/>
  <c r="J59" i="17"/>
  <c r="M59" i="17" s="1"/>
  <c r="AA58" i="17"/>
  <c r="Y58" i="17"/>
  <c r="J58" i="17"/>
  <c r="AA57" i="17"/>
  <c r="Y57" i="17"/>
  <c r="J57" i="17"/>
  <c r="AA56" i="17"/>
  <c r="Y56" i="17"/>
  <c r="M56" i="17"/>
  <c r="J56" i="17"/>
  <c r="K56" i="17" s="1"/>
  <c r="AA55" i="17"/>
  <c r="Y55" i="17"/>
  <c r="M55" i="17"/>
  <c r="J55" i="17"/>
  <c r="K55" i="17" s="1"/>
  <c r="AA54" i="17"/>
  <c r="Y54" i="17"/>
  <c r="M54" i="17"/>
  <c r="J54" i="17"/>
  <c r="K54" i="17" s="1"/>
  <c r="AA53" i="17"/>
  <c r="Y53" i="17"/>
  <c r="M53" i="17"/>
  <c r="K53" i="17"/>
  <c r="J53" i="17"/>
  <c r="AA52" i="17"/>
  <c r="Y52" i="17"/>
  <c r="M52" i="17"/>
  <c r="K52" i="17"/>
  <c r="J52" i="17"/>
  <c r="AA51" i="17"/>
  <c r="Y51" i="17"/>
  <c r="K51" i="17"/>
  <c r="J51" i="17"/>
  <c r="M51" i="17" s="1"/>
  <c r="AA50" i="17"/>
  <c r="Y50" i="17"/>
  <c r="J50" i="17"/>
  <c r="AA49" i="17"/>
  <c r="Y49" i="17"/>
  <c r="J49" i="17"/>
  <c r="AA48" i="17"/>
  <c r="Y48" i="17"/>
  <c r="M48" i="17"/>
  <c r="J48" i="17"/>
  <c r="AA47" i="17"/>
  <c r="Y47" i="17"/>
  <c r="M47" i="17"/>
  <c r="J47" i="17"/>
  <c r="K47" i="17" s="1"/>
  <c r="AA46" i="17"/>
  <c r="Y46" i="17"/>
  <c r="L46" i="17"/>
  <c r="J46" i="17"/>
  <c r="K46" i="17" s="1"/>
  <c r="I46" i="17"/>
  <c r="H46" i="17"/>
  <c r="G46" i="17"/>
  <c r="E46" i="17"/>
  <c r="AA45" i="17"/>
  <c r="Y45" i="17"/>
  <c r="M45" i="17"/>
  <c r="K45" i="17"/>
  <c r="F45" i="17"/>
  <c r="AA44" i="17"/>
  <c r="Y44" i="17"/>
  <c r="M44" i="17"/>
  <c r="K44" i="17"/>
  <c r="F44" i="17"/>
  <c r="AA43" i="17"/>
  <c r="Y43" i="17"/>
  <c r="M43" i="17"/>
  <c r="K43" i="17"/>
  <c r="F43" i="17"/>
  <c r="AA42" i="17"/>
  <c r="Y42" i="17"/>
  <c r="M42" i="17"/>
  <c r="K42" i="17"/>
  <c r="F42" i="17"/>
  <c r="AA41" i="17"/>
  <c r="Y41" i="17"/>
  <c r="K41" i="17"/>
  <c r="F41" i="17"/>
  <c r="M41" i="17" s="1"/>
  <c r="AA40" i="17"/>
  <c r="Y40" i="17"/>
  <c r="K40" i="17"/>
  <c r="F40" i="17"/>
  <c r="M40" i="17" s="1"/>
  <c r="AA39" i="17"/>
  <c r="Y39" i="17"/>
  <c r="K39" i="17"/>
  <c r="F39" i="17"/>
  <c r="M39" i="17" s="1"/>
  <c r="AA38" i="17"/>
  <c r="Y38" i="17"/>
  <c r="K38" i="17"/>
  <c r="F38" i="17"/>
  <c r="M38" i="17" s="1"/>
  <c r="AA37" i="17"/>
  <c r="Y37" i="17"/>
  <c r="M37" i="17"/>
  <c r="K37" i="17"/>
  <c r="F37" i="17"/>
  <c r="AA36" i="17"/>
  <c r="Y36" i="17"/>
  <c r="M36" i="17"/>
  <c r="K36" i="17"/>
  <c r="F36" i="17"/>
  <c r="AA35" i="17"/>
  <c r="Y35" i="17"/>
  <c r="M35" i="17"/>
  <c r="K35" i="17"/>
  <c r="F35" i="17"/>
  <c r="AA34" i="17"/>
  <c r="Y34" i="17"/>
  <c r="M34" i="17"/>
  <c r="K34" i="17"/>
  <c r="F34" i="17"/>
  <c r="AA33" i="17"/>
  <c r="Y33" i="17"/>
  <c r="K33" i="17"/>
  <c r="F33" i="17"/>
  <c r="M33" i="17" s="1"/>
  <c r="AA32" i="17"/>
  <c r="Y32" i="17"/>
  <c r="K32" i="17"/>
  <c r="F32" i="17"/>
  <c r="M32" i="17" s="1"/>
  <c r="AA31" i="17"/>
  <c r="Y31" i="17"/>
  <c r="K31" i="17"/>
  <c r="F31" i="17"/>
  <c r="M31" i="17" s="1"/>
  <c r="AA30" i="17"/>
  <c r="Y30" i="17"/>
  <c r="M30" i="17"/>
  <c r="K30" i="17"/>
  <c r="F30" i="17"/>
  <c r="AA29" i="17"/>
  <c r="Y29" i="17"/>
  <c r="M29" i="17"/>
  <c r="K29" i="17"/>
  <c r="F29" i="17"/>
  <c r="AA28" i="17"/>
  <c r="Y28" i="17"/>
  <c r="M28" i="17"/>
  <c r="K28" i="17"/>
  <c r="F28" i="17"/>
  <c r="AA27" i="17"/>
  <c r="Y27" i="17"/>
  <c r="M27" i="17"/>
  <c r="K27" i="17"/>
  <c r="F27" i="17"/>
  <c r="Z26" i="17"/>
  <c r="X26" i="17"/>
  <c r="W26" i="17"/>
  <c r="V26" i="17"/>
  <c r="U26" i="17"/>
  <c r="T26" i="17"/>
  <c r="S26" i="17"/>
  <c r="AA26" i="17" s="1"/>
  <c r="K26" i="17"/>
  <c r="F26" i="17"/>
  <c r="M26" i="17" s="1"/>
  <c r="Y25" i="17"/>
  <c r="T25" i="17"/>
  <c r="AA25" i="17" s="1"/>
  <c r="K25" i="17"/>
  <c r="F25" i="17"/>
  <c r="AA24" i="17"/>
  <c r="Y24" i="17"/>
  <c r="T24" i="17"/>
  <c r="L24" i="17"/>
  <c r="I24" i="17"/>
  <c r="H24" i="17"/>
  <c r="G24" i="17"/>
  <c r="F24" i="17"/>
  <c r="E24" i="17"/>
  <c r="AA23" i="17"/>
  <c r="Y23" i="17"/>
  <c r="T23" i="17"/>
  <c r="J23" i="17"/>
  <c r="Y22" i="17"/>
  <c r="T22" i="17"/>
  <c r="AA22" i="17" s="1"/>
  <c r="K22" i="17"/>
  <c r="J22" i="17"/>
  <c r="M22" i="17" s="1"/>
  <c r="AA21" i="17"/>
  <c r="Y21" i="17"/>
  <c r="T21" i="17"/>
  <c r="M21" i="17"/>
  <c r="K21" i="17"/>
  <c r="J21" i="17"/>
  <c r="AA20" i="17"/>
  <c r="Y20" i="17"/>
  <c r="T20" i="17"/>
  <c r="M20" i="17"/>
  <c r="J20" i="17"/>
  <c r="K20" i="17" s="1"/>
  <c r="AA19" i="17"/>
  <c r="Y19" i="17"/>
  <c r="T19" i="17"/>
  <c r="J19" i="17"/>
  <c r="Y18" i="17"/>
  <c r="T18" i="17"/>
  <c r="AA18" i="17" s="1"/>
  <c r="K18" i="17"/>
  <c r="J18" i="17"/>
  <c r="M18" i="17" s="1"/>
  <c r="AA17" i="17"/>
  <c r="Y17" i="17"/>
  <c r="T17" i="17"/>
  <c r="M17" i="17"/>
  <c r="K17" i="17"/>
  <c r="J17" i="17"/>
  <c r="Y16" i="17"/>
  <c r="T16" i="17"/>
  <c r="AA16" i="17" s="1"/>
  <c r="M16" i="17"/>
  <c r="J16" i="17"/>
  <c r="K16" i="17" s="1"/>
  <c r="AA15" i="17"/>
  <c r="Y15" i="17"/>
  <c r="T15" i="17"/>
  <c r="J15" i="17"/>
  <c r="M15" i="17" s="1"/>
  <c r="Y14" i="17"/>
  <c r="T14" i="17"/>
  <c r="AA14" i="17" s="1"/>
  <c r="K14" i="17"/>
  <c r="J14" i="17"/>
  <c r="M14" i="17" s="1"/>
  <c r="AA13" i="17"/>
  <c r="Y13" i="17"/>
  <c r="T13" i="17"/>
  <c r="M13" i="17"/>
  <c r="K13" i="17"/>
  <c r="J13" i="17"/>
  <c r="Y12" i="17"/>
  <c r="T12" i="17"/>
  <c r="AA12" i="17" s="1"/>
  <c r="M12" i="17"/>
  <c r="J12" i="17"/>
  <c r="K12" i="17" s="1"/>
  <c r="AA11" i="17"/>
  <c r="Y11" i="17"/>
  <c r="T11" i="17"/>
  <c r="J11" i="17"/>
  <c r="M11" i="17" s="1"/>
  <c r="Y10" i="17"/>
  <c r="T10" i="17"/>
  <c r="AA10" i="17" s="1"/>
  <c r="K10" i="17"/>
  <c r="J10" i="17"/>
  <c r="M10" i="17" s="1"/>
  <c r="AA9" i="17"/>
  <c r="Y9" i="17"/>
  <c r="T9" i="17"/>
  <c r="M9" i="17"/>
  <c r="K9" i="17"/>
  <c r="J9" i="17"/>
  <c r="Y8" i="17"/>
  <c r="T8" i="17"/>
  <c r="AA8" i="17" s="1"/>
  <c r="M8" i="17"/>
  <c r="J8" i="17"/>
  <c r="K8" i="17" s="1"/>
  <c r="AA7" i="17"/>
  <c r="Y7" i="17"/>
  <c r="T7" i="17"/>
  <c r="J7" i="17"/>
  <c r="M7" i="17" s="1"/>
  <c r="Q46" i="12"/>
  <c r="P46" i="12"/>
  <c r="M46" i="12"/>
  <c r="L46" i="12"/>
  <c r="K46" i="12"/>
  <c r="H46" i="12"/>
  <c r="G46" i="12"/>
  <c r="E46" i="12"/>
  <c r="D46" i="12"/>
  <c r="R45" i="12"/>
  <c r="O45" i="12"/>
  <c r="I45" i="12"/>
  <c r="F45" i="12"/>
  <c r="S44" i="12"/>
  <c r="R44" i="12"/>
  <c r="O44" i="12"/>
  <c r="J44" i="12"/>
  <c r="I44" i="12"/>
  <c r="F44" i="12"/>
  <c r="S43" i="12"/>
  <c r="R43" i="12"/>
  <c r="O43" i="12"/>
  <c r="J43" i="12"/>
  <c r="T43" i="12" s="1"/>
  <c r="I43" i="12"/>
  <c r="F43" i="12"/>
  <c r="R42" i="12"/>
  <c r="O42" i="12"/>
  <c r="I42" i="12"/>
  <c r="F42" i="12"/>
  <c r="J42" i="12" s="1"/>
  <c r="R41" i="12"/>
  <c r="N41" i="12"/>
  <c r="O41" i="12" s="1"/>
  <c r="I41" i="12"/>
  <c r="F41" i="12"/>
  <c r="R40" i="12"/>
  <c r="N40" i="12"/>
  <c r="O40" i="12" s="1"/>
  <c r="I40" i="12"/>
  <c r="F40" i="12"/>
  <c r="R39" i="12"/>
  <c r="O39" i="12"/>
  <c r="J39" i="12"/>
  <c r="I39" i="12"/>
  <c r="F39" i="12"/>
  <c r="S39" i="12" s="1"/>
  <c r="R38" i="12"/>
  <c r="O38" i="12"/>
  <c r="I38" i="12"/>
  <c r="F38" i="12"/>
  <c r="S38" i="12" s="1"/>
  <c r="R37" i="12"/>
  <c r="N37" i="12"/>
  <c r="O37" i="12" s="1"/>
  <c r="I37" i="12"/>
  <c r="F37" i="12"/>
  <c r="J37" i="12" s="1"/>
  <c r="T37" i="12" s="1"/>
  <c r="S36" i="12"/>
  <c r="R36" i="12"/>
  <c r="O36" i="12"/>
  <c r="I36" i="12"/>
  <c r="F36" i="12"/>
  <c r="J36" i="12" s="1"/>
  <c r="T36" i="12" s="1"/>
  <c r="S35" i="12"/>
  <c r="R35" i="12"/>
  <c r="N35" i="12"/>
  <c r="O35" i="12" s="1"/>
  <c r="I35" i="12"/>
  <c r="F35" i="12"/>
  <c r="J35" i="12" s="1"/>
  <c r="T35" i="12" s="1"/>
  <c r="S34" i="12"/>
  <c r="R34" i="12"/>
  <c r="O34" i="12"/>
  <c r="J34" i="12"/>
  <c r="T34" i="12" s="1"/>
  <c r="I34" i="12"/>
  <c r="F34" i="12"/>
  <c r="R33" i="12"/>
  <c r="O33" i="12"/>
  <c r="I33" i="12"/>
  <c r="F33" i="12"/>
  <c r="S33" i="12" s="1"/>
  <c r="R32" i="12"/>
  <c r="O32" i="12"/>
  <c r="N32" i="12"/>
  <c r="I32" i="12"/>
  <c r="F32" i="12"/>
  <c r="J32" i="12" s="1"/>
  <c r="T32" i="12" s="1"/>
  <c r="S31" i="12"/>
  <c r="R31" i="12"/>
  <c r="N31" i="12"/>
  <c r="O31" i="12" s="1"/>
  <c r="I31" i="12"/>
  <c r="F31" i="12"/>
  <c r="S30" i="12"/>
  <c r="R30" i="12"/>
  <c r="O30" i="12"/>
  <c r="N30" i="12"/>
  <c r="I30" i="12"/>
  <c r="F30" i="12"/>
  <c r="J30" i="12" s="1"/>
  <c r="S29" i="12"/>
  <c r="R29" i="12"/>
  <c r="O29" i="12"/>
  <c r="J29" i="12"/>
  <c r="T29" i="12" s="1"/>
  <c r="I29" i="12"/>
  <c r="F29" i="12"/>
  <c r="R28" i="12"/>
  <c r="O28" i="12"/>
  <c r="I28" i="12"/>
  <c r="J28" i="12" s="1"/>
  <c r="T28" i="12" s="1"/>
  <c r="F28" i="12"/>
  <c r="S28" i="12" s="1"/>
  <c r="R27" i="12"/>
  <c r="O27" i="12"/>
  <c r="J27" i="12"/>
  <c r="T27" i="12" s="1"/>
  <c r="I27" i="12"/>
  <c r="F27" i="12"/>
  <c r="S27" i="12" s="1"/>
  <c r="S26" i="12"/>
  <c r="R26" i="12"/>
  <c r="O26" i="12"/>
  <c r="I26" i="12"/>
  <c r="F26" i="12"/>
  <c r="J26" i="12" s="1"/>
  <c r="T26" i="12" s="1"/>
  <c r="R25" i="12"/>
  <c r="O25" i="12"/>
  <c r="N25" i="12"/>
  <c r="J25" i="12"/>
  <c r="T25" i="12" s="1"/>
  <c r="I25" i="12"/>
  <c r="F25" i="12"/>
  <c r="S25" i="12" s="1"/>
  <c r="R24" i="12"/>
  <c r="O24" i="12"/>
  <c r="I24" i="12"/>
  <c r="F24" i="12"/>
  <c r="R23" i="12"/>
  <c r="O23" i="12"/>
  <c r="I23" i="12"/>
  <c r="F23" i="12"/>
  <c r="S23" i="12" s="1"/>
  <c r="S22" i="12"/>
  <c r="R22" i="12"/>
  <c r="O22" i="12"/>
  <c r="J22" i="12"/>
  <c r="T22" i="12" s="1"/>
  <c r="I22" i="12"/>
  <c r="F22" i="12"/>
  <c r="T21" i="12"/>
  <c r="S21" i="12"/>
  <c r="R21" i="12"/>
  <c r="O21" i="12"/>
  <c r="N21" i="12"/>
  <c r="J21" i="12"/>
  <c r="I21" i="12"/>
  <c r="F21" i="12"/>
  <c r="T20" i="12"/>
  <c r="R20" i="12"/>
  <c r="O20" i="12"/>
  <c r="I20" i="12"/>
  <c r="F20" i="12"/>
  <c r="J20" i="12" s="1"/>
  <c r="S19" i="12"/>
  <c r="R19" i="12"/>
  <c r="O19" i="12"/>
  <c r="N19" i="12"/>
  <c r="I19" i="12"/>
  <c r="F19" i="12"/>
  <c r="R18" i="12"/>
  <c r="N18" i="12"/>
  <c r="O18" i="12" s="1"/>
  <c r="I18" i="12"/>
  <c r="F18" i="12"/>
  <c r="S18" i="12" s="1"/>
  <c r="R17" i="12"/>
  <c r="O17" i="12"/>
  <c r="J17" i="12"/>
  <c r="T17" i="12" s="1"/>
  <c r="I17" i="12"/>
  <c r="F17" i="12"/>
  <c r="S17" i="12" s="1"/>
  <c r="R16" i="12"/>
  <c r="O16" i="12"/>
  <c r="N16" i="12"/>
  <c r="I16" i="12"/>
  <c r="F16" i="12"/>
  <c r="S16" i="12" s="1"/>
  <c r="R15" i="12"/>
  <c r="O15" i="12"/>
  <c r="N15" i="12"/>
  <c r="I15" i="12"/>
  <c r="F15" i="12"/>
  <c r="S15" i="12" s="1"/>
  <c r="R14" i="12"/>
  <c r="O14" i="12"/>
  <c r="J14" i="12"/>
  <c r="T14" i="12" s="1"/>
  <c r="I14" i="12"/>
  <c r="F14" i="12"/>
  <c r="S14" i="12" s="1"/>
  <c r="S13" i="12"/>
  <c r="R13" i="12"/>
  <c r="O13" i="12"/>
  <c r="J13" i="12"/>
  <c r="T13" i="12" s="1"/>
  <c r="I13" i="12"/>
  <c r="F13" i="12"/>
  <c r="R12" i="12"/>
  <c r="N12" i="12"/>
  <c r="I12" i="12"/>
  <c r="F12" i="12"/>
  <c r="S12" i="12" s="1"/>
  <c r="S11" i="12"/>
  <c r="R11" i="12"/>
  <c r="O11" i="12"/>
  <c r="I11" i="12"/>
  <c r="F11" i="12"/>
  <c r="J11" i="12" s="1"/>
  <c r="T11" i="12" s="1"/>
  <c r="R10" i="12"/>
  <c r="R46" i="12" s="1"/>
  <c r="O10" i="12"/>
  <c r="N10" i="12"/>
  <c r="I10" i="12"/>
  <c r="I46" i="12" s="1"/>
  <c r="F10" i="12"/>
  <c r="H32" i="4"/>
  <c r="G32" i="4"/>
  <c r="F32" i="4"/>
  <c r="D32" i="4"/>
  <c r="C32" i="4"/>
  <c r="E31" i="4"/>
  <c r="I31" i="4" s="1"/>
  <c r="E30" i="4"/>
  <c r="I30" i="4" s="1"/>
  <c r="I29" i="4"/>
  <c r="E29" i="4"/>
  <c r="I28" i="4"/>
  <c r="E28" i="4"/>
  <c r="E27" i="4"/>
  <c r="F21" i="4"/>
  <c r="E21" i="4"/>
  <c r="C21" i="4"/>
  <c r="G20" i="4"/>
  <c r="G19" i="4"/>
  <c r="G18" i="4"/>
  <c r="G17" i="4"/>
  <c r="G16" i="4"/>
  <c r="G15" i="4"/>
  <c r="G14" i="4"/>
  <c r="G13" i="4"/>
  <c r="G12" i="4"/>
  <c r="G11" i="4"/>
  <c r="G10" i="4"/>
  <c r="G9" i="4"/>
  <c r="D8" i="4"/>
  <c r="G8" i="4" s="1"/>
  <c r="D7" i="4"/>
  <c r="G6" i="4"/>
  <c r="G5" i="8"/>
  <c r="C5" i="8" s="1"/>
  <c r="B6" i="8" s="1"/>
  <c r="F5" i="8"/>
  <c r="F17" i="8" s="1"/>
  <c r="C1" i="8"/>
  <c r="B1" i="8"/>
  <c r="F6" i="8" l="1"/>
  <c r="J48" i="12"/>
  <c r="J50" i="12" s="1"/>
  <c r="M70" i="17"/>
  <c r="K70" i="17"/>
  <c r="M211" i="17"/>
  <c r="K211" i="17"/>
  <c r="J40" i="12"/>
  <c r="T40" i="12" s="1"/>
  <c r="S40" i="12"/>
  <c r="T42" i="12"/>
  <c r="K11" i="17"/>
  <c r="F46" i="17"/>
  <c r="M49" i="17"/>
  <c r="M78" i="17" s="1"/>
  <c r="K49" i="17"/>
  <c r="M57" i="17"/>
  <c r="K57" i="17"/>
  <c r="M66" i="17"/>
  <c r="K66" i="17"/>
  <c r="AA70" i="17"/>
  <c r="Y70" i="17"/>
  <c r="M182" i="17"/>
  <c r="K206" i="17"/>
  <c r="K227" i="17" s="1"/>
  <c r="M206" i="17"/>
  <c r="M227" i="17" s="1"/>
  <c r="AA312" i="17"/>
  <c r="Y312" i="17"/>
  <c r="M413" i="17"/>
  <c r="AA74" i="17"/>
  <c r="Y74" i="17"/>
  <c r="AA81" i="17"/>
  <c r="Y81" i="17"/>
  <c r="AA112" i="17"/>
  <c r="Y112" i="17"/>
  <c r="AA120" i="17"/>
  <c r="Y120" i="17"/>
  <c r="M124" i="17"/>
  <c r="K124" i="17"/>
  <c r="J201" i="17"/>
  <c r="K183" i="17"/>
  <c r="F10" i="8"/>
  <c r="F15" i="8"/>
  <c r="D21" i="4"/>
  <c r="G7" i="4"/>
  <c r="G21" i="4" s="1"/>
  <c r="J12" i="12"/>
  <c r="J23" i="12"/>
  <c r="T23" i="12" s="1"/>
  <c r="J31" i="12"/>
  <c r="T31" i="12" s="1"/>
  <c r="Y26" i="17"/>
  <c r="M62" i="17"/>
  <c r="K62" i="17"/>
  <c r="AA66" i="17"/>
  <c r="Y66" i="17"/>
  <c r="M140" i="17"/>
  <c r="K140" i="17"/>
  <c r="Y167" i="17"/>
  <c r="AA167" i="17"/>
  <c r="AA204" i="17"/>
  <c r="AA218" i="17"/>
  <c r="T223" i="17"/>
  <c r="AA302" i="17"/>
  <c r="Y302" i="17"/>
  <c r="F11" i="8"/>
  <c r="S10" i="12"/>
  <c r="F46" i="12"/>
  <c r="N46" i="12"/>
  <c r="O12" i="12"/>
  <c r="S45" i="12"/>
  <c r="J45" i="12"/>
  <c r="T45" i="12" s="1"/>
  <c r="M23" i="17"/>
  <c r="K23" i="17"/>
  <c r="AA61" i="17"/>
  <c r="X83" i="17"/>
  <c r="AA83" i="17" s="1"/>
  <c r="AA62" i="17"/>
  <c r="Y62" i="17"/>
  <c r="J130" i="17"/>
  <c r="F16" i="8"/>
  <c r="E32" i="4"/>
  <c r="J16" i="12"/>
  <c r="T16" i="12" s="1"/>
  <c r="T30" i="12"/>
  <c r="J24" i="17"/>
  <c r="M50" i="17"/>
  <c r="K50" i="17"/>
  <c r="M58" i="17"/>
  <c r="K58" i="17"/>
  <c r="M132" i="17"/>
  <c r="M154" i="17" s="1"/>
  <c r="K132" i="17"/>
  <c r="AA162" i="17"/>
  <c r="Y162" i="17"/>
  <c r="AA179" i="17"/>
  <c r="Y179" i="17"/>
  <c r="F8" i="8"/>
  <c r="F12" i="8"/>
  <c r="I27" i="4"/>
  <c r="I32" i="4" s="1"/>
  <c r="J10" i="12"/>
  <c r="J15" i="12"/>
  <c r="T15" i="12" s="1"/>
  <c r="J19" i="12"/>
  <c r="T19" i="12" s="1"/>
  <c r="S32" i="12"/>
  <c r="S37" i="12"/>
  <c r="J41" i="12"/>
  <c r="T41" i="12" s="1"/>
  <c r="S41" i="12"/>
  <c r="S42" i="12"/>
  <c r="K7" i="17"/>
  <c r="K15" i="17"/>
  <c r="J78" i="17"/>
  <c r="K48" i="17"/>
  <c r="K78" i="17" s="1"/>
  <c r="AA80" i="17"/>
  <c r="Y80" i="17"/>
  <c r="AA101" i="17"/>
  <c r="Y101" i="17"/>
  <c r="K121" i="17"/>
  <c r="AA122" i="17"/>
  <c r="M19" i="17"/>
  <c r="M24" i="17" s="1"/>
  <c r="K19" i="17"/>
  <c r="B5" i="8"/>
  <c r="J33" i="12"/>
  <c r="T33" i="12" s="1"/>
  <c r="T39" i="12"/>
  <c r="Y143" i="17"/>
  <c r="F18" i="8"/>
  <c r="F14" i="8"/>
  <c r="F19" i="8"/>
  <c r="F9" i="8"/>
  <c r="F13" i="8"/>
  <c r="O46" i="12"/>
  <c r="J18" i="12"/>
  <c r="T18" i="12" s="1"/>
  <c r="S20" i="12"/>
  <c r="S24" i="12"/>
  <c r="J24" i="12"/>
  <c r="T24" i="12" s="1"/>
  <c r="T44" i="12"/>
  <c r="M74" i="17"/>
  <c r="K74" i="17"/>
  <c r="AA105" i="17"/>
  <c r="X122" i="17"/>
  <c r="M136" i="17"/>
  <c r="K136" i="17"/>
  <c r="M151" i="17"/>
  <c r="K151" i="17"/>
  <c r="M200" i="17"/>
  <c r="K200" i="17"/>
  <c r="J38" i="12"/>
  <c r="T38" i="12" s="1"/>
  <c r="M25" i="17"/>
  <c r="M46" i="17" s="1"/>
  <c r="M122" i="17"/>
  <c r="M130" i="17" s="1"/>
  <c r="F154" i="17"/>
  <c r="AA206" i="17"/>
  <c r="T254" i="17"/>
  <c r="AA225" i="17"/>
  <c r="AA254" i="17" s="1"/>
  <c r="AA308" i="17"/>
  <c r="X330" i="17"/>
  <c r="Y308" i="17"/>
  <c r="K28" i="14"/>
  <c r="K214" i="17"/>
  <c r="M214" i="17"/>
  <c r="M242" i="17"/>
  <c r="J260" i="17"/>
  <c r="T354" i="17"/>
  <c r="AA331" i="17"/>
  <c r="AA354" i="17" s="1"/>
  <c r="Y65" i="17"/>
  <c r="Y69" i="17"/>
  <c r="Y73" i="17"/>
  <c r="Y77" i="17"/>
  <c r="Y82" i="17"/>
  <c r="Y106" i="17"/>
  <c r="Y122" i="17" s="1"/>
  <c r="Y114" i="17"/>
  <c r="K126" i="17"/>
  <c r="K131" i="17"/>
  <c r="K135" i="17"/>
  <c r="K139" i="17"/>
  <c r="K149" i="17"/>
  <c r="AA159" i="17"/>
  <c r="Y171" i="17"/>
  <c r="Y176" i="17"/>
  <c r="Y181" i="17"/>
  <c r="K184" i="17"/>
  <c r="K219" i="17"/>
  <c r="M226" i="17"/>
  <c r="K226" i="17"/>
  <c r="M241" i="17"/>
  <c r="K242" i="17"/>
  <c r="AA292" i="17"/>
  <c r="Y292" i="17"/>
  <c r="Y84" i="17"/>
  <c r="AA106" i="17"/>
  <c r="T204" i="17"/>
  <c r="M187" i="17"/>
  <c r="K207" i="17"/>
  <c r="Y211" i="17"/>
  <c r="K222" i="17"/>
  <c r="M222" i="17"/>
  <c r="M246" i="17"/>
  <c r="K246" i="17"/>
  <c r="M295" i="17"/>
  <c r="AA328" i="17"/>
  <c r="Y328" i="17"/>
  <c r="H44" i="14"/>
  <c r="M210" i="17"/>
  <c r="K210" i="17"/>
  <c r="M250" i="17"/>
  <c r="K250" i="17"/>
  <c r="M257" i="17"/>
  <c r="K257" i="17"/>
  <c r="M277" i="17"/>
  <c r="M307" i="17"/>
  <c r="Y306" i="17"/>
  <c r="AA324" i="17"/>
  <c r="Y324" i="17"/>
  <c r="M363" i="17"/>
  <c r="I44" i="14"/>
  <c r="K7" i="14"/>
  <c r="Y87" i="17"/>
  <c r="Y91" i="17"/>
  <c r="Y95" i="17"/>
  <c r="Y99" i="17"/>
  <c r="Y113" i="17"/>
  <c r="K125" i="17"/>
  <c r="K130" i="17" s="1"/>
  <c r="T157" i="17"/>
  <c r="AA157" i="17" s="1"/>
  <c r="K146" i="17"/>
  <c r="Y158" i="17"/>
  <c r="X183" i="17"/>
  <c r="AA183" i="17" s="1"/>
  <c r="AA210" i="17"/>
  <c r="K215" i="17"/>
  <c r="Y219" i="17"/>
  <c r="X223" i="17"/>
  <c r="Y223" i="17" s="1"/>
  <c r="M254" i="17"/>
  <c r="K254" i="17"/>
  <c r="T288" i="17"/>
  <c r="AA288" i="17" s="1"/>
  <c r="X306" i="17"/>
  <c r="AA320" i="17"/>
  <c r="Y320" i="17"/>
  <c r="M387" i="17"/>
  <c r="K13" i="14"/>
  <c r="F201" i="17"/>
  <c r="M183" i="17"/>
  <c r="M196" i="17"/>
  <c r="J227" i="17"/>
  <c r="AA215" i="17"/>
  <c r="M218" i="17"/>
  <c r="K218" i="17"/>
  <c r="AA298" i="17"/>
  <c r="Y298" i="17"/>
  <c r="AA316" i="17"/>
  <c r="AA330" i="17" s="1"/>
  <c r="Y316" i="17"/>
  <c r="Y330" i="17"/>
  <c r="AA293" i="17"/>
  <c r="M308" i="17"/>
  <c r="M312" i="17"/>
  <c r="M316" i="17"/>
  <c r="M320" i="17"/>
  <c r="M324" i="17"/>
  <c r="M328" i="17"/>
  <c r="M331" i="17"/>
  <c r="M388" i="17"/>
  <c r="Y289" i="17"/>
  <c r="F307" i="17"/>
  <c r="K310" i="17"/>
  <c r="K314" i="17"/>
  <c r="K318" i="17"/>
  <c r="K322" i="17"/>
  <c r="K326" i="17"/>
  <c r="K330" i="17"/>
  <c r="K333" i="17"/>
  <c r="J335" i="17"/>
  <c r="K335" i="17" s="1"/>
  <c r="AA289" i="17"/>
  <c r="F241" i="17"/>
  <c r="K244" i="17"/>
  <c r="K248" i="17"/>
  <c r="K252" i="17"/>
  <c r="K255" i="17"/>
  <c r="K259" i="17"/>
  <c r="Y296" i="17"/>
  <c r="Y300" i="17"/>
  <c r="Y304" i="17"/>
  <c r="Y310" i="17"/>
  <c r="Y314" i="17"/>
  <c r="Y318" i="17"/>
  <c r="Y322" i="17"/>
  <c r="Y326" i="17"/>
  <c r="S46" i="12" l="1"/>
  <c r="K201" i="17"/>
  <c r="Y183" i="17"/>
  <c r="AA223" i="17"/>
  <c r="B17" i="8"/>
  <c r="B19" i="8"/>
  <c r="B18" i="8"/>
  <c r="B13" i="8"/>
  <c r="B9" i="8"/>
  <c r="B12" i="8"/>
  <c r="B8" i="8"/>
  <c r="B16" i="8"/>
  <c r="B11" i="8"/>
  <c r="B10" i="8"/>
  <c r="B15" i="8"/>
  <c r="B14" i="8"/>
  <c r="T12" i="12"/>
  <c r="K154" i="17"/>
  <c r="M335" i="17"/>
  <c r="Y105" i="17"/>
  <c r="K24" i="17"/>
  <c r="J46" i="12"/>
  <c r="T10" i="12"/>
  <c r="T46" i="12" s="1"/>
  <c r="T48" i="12" s="1"/>
  <c r="Y83" i="17"/>
  <c r="M260" i="17"/>
  <c r="AA306" i="17"/>
  <c r="M201" i="17"/>
  <c r="K44" i="14"/>
  <c r="K260" i="17"/>
</calcChain>
</file>

<file path=xl/sharedStrings.xml><?xml version="1.0" encoding="utf-8"?>
<sst xmlns="http://schemas.openxmlformats.org/spreadsheetml/2006/main" count="2740" uniqueCount="968">
  <si>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</si>
  <si>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</si>
  <si>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</si>
  <si>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</si>
  <si>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</si>
  <si>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</si>
  <si>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</si>
  <si>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</si>
  <si>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</si>
  <si>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</si>
  <si>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</si>
  <si>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</si>
  <si>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</si>
  <si>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</si>
  <si>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</si>
  <si>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</si>
  <si>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</si>
  <si>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</si>
  <si>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</si>
  <si>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Summary of Gross Revenue Allocation by Federation Account Allocation Committee for the Month of November, 2022 Shared in December, 2022</t>
  </si>
  <si>
    <t>S/n</t>
  </si>
  <si>
    <t>Beneficiaries</t>
  </si>
  <si>
    <t>Statutory</t>
  </si>
  <si>
    <t>Distribution of Exchange Gain for the month of December</t>
  </si>
  <si>
    <t>Electronic Money Transfer Levy (EMTL)</t>
  </si>
  <si>
    <t>VAT</t>
  </si>
  <si>
    <t>Total</t>
  </si>
  <si>
    <t>₦</t>
  </si>
  <si>
    <t xml:space="preserve">FGN </t>
  </si>
  <si>
    <t xml:space="preserve">State </t>
  </si>
  <si>
    <t xml:space="preserve">LGCs </t>
  </si>
  <si>
    <t>13% Derivation Fund</t>
  </si>
  <si>
    <t>Cost of Collection - NCS</t>
  </si>
  <si>
    <t xml:space="preserve"> Cost of Collections - FIRS</t>
  </si>
  <si>
    <t xml:space="preserve"> Cost of Collections - DPR</t>
  </si>
  <si>
    <t>Transfer to NMDPRA</t>
  </si>
  <si>
    <t>FIRS Refund on Cost of Collection</t>
  </si>
  <si>
    <t>FIRS Refund</t>
  </si>
  <si>
    <t>13% Derivation Refund to Oil Producing States</t>
  </si>
  <si>
    <t>13% Refunds on Subsidy, Priority Projects and Police Trust Fund January 2022</t>
  </si>
  <si>
    <t xml:space="preserve">13% Refunds on Subsidy, Priority Projects </t>
  </si>
  <si>
    <t>North East Development Commission</t>
  </si>
  <si>
    <t>Transfer to non-oil Excess account</t>
  </si>
  <si>
    <t>TOTAL</t>
  </si>
  <si>
    <t>Distribution of Revenue Allocation to FGN by Federation Account Allocation Committee for the Month of November, 2022 Shared in December, 2022</t>
  </si>
  <si>
    <t>4=(2-3)</t>
  </si>
  <si>
    <t>8=(4+5+6+7)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</si>
  <si>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</si>
  <si>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</si>
  <si>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</si>
  <si>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</si>
  <si>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</si>
  <si>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</si>
  <si>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</si>
  <si>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</si>
  <si>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</si>
  <si>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</si>
  <si>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</si>
  <si>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Mrs. (Dr.)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</si>
  <si>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</si>
  <si>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</si>
  <si>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</si>
  <si>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</si>
  <si>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</si>
  <si>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November,  2022 shared in December, 2022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</si>
  <si>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</si>
  <si>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</si>
  <si>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</si>
  <si>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</si>
  <si>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</si>
  <si>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</si>
  <si>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</si>
  <si>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</si>
  <si>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</si>
  <si>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</si>
  <si>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</si>
  <si>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</si>
  <si>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</si>
  <si>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</si>
  <si>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</si>
  <si>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</si>
  <si>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</si>
  <si>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</si>
  <si>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</si>
  <si>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</si>
  <si>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</si>
  <si>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</si>
  <si>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</si>
  <si>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</si>
  <si>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</si>
  <si>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</si>
  <si>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</si>
  <si>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</si>
  <si>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</si>
  <si>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</si>
  <si>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</si>
  <si>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</si>
  <si>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</si>
  <si>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</si>
  <si>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</si>
  <si>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</si>
  <si>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</si>
  <si>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</si>
  <si>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</si>
  <si>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</si>
  <si>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</si>
  <si>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</si>
  <si>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</si>
  <si>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</si>
  <si>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</si>
  <si>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</si>
  <si>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</si>
  <si>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</si>
  <si>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</si>
  <si>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</si>
  <si>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</si>
  <si>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</si>
  <si>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</si>
  <si>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</si>
  <si>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</si>
  <si>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</si>
  <si>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Office of the Accountant-General of the Federation</t>
  </si>
  <si>
    <t xml:space="preserve"> Distribution  of Revenue Allocation to Local Government Councils by Federation Account Allocation Committee for the Month of November,  2022 shared in December, 2022</t>
  </si>
  <si>
    <t>States</t>
  </si>
  <si>
    <t>Local Government Councils</t>
  </si>
  <si>
    <t>Deduction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</si>
  <si>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</si>
  <si>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</si>
  <si>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</si>
  <si>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</si>
  <si>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</si>
  <si>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</si>
  <si>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</si>
  <si>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</si>
  <si>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</si>
  <si>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</si>
  <si>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</si>
  <si>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</si>
  <si>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</si>
  <si>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</si>
  <si>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</si>
  <si>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</si>
  <si>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</si>
  <si>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</si>
  <si>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</si>
  <si>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</si>
  <si>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</si>
  <si>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</si>
  <si>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</si>
  <si>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</si>
  <si>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</si>
  <si>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</si>
  <si>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</si>
  <si>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</si>
  <si>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</si>
  <si>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</si>
  <si>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</si>
  <si>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</si>
  <si>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</si>
  <si>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</si>
  <si>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</si>
  <si>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</si>
  <si>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</si>
  <si>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</si>
  <si>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</si>
  <si>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</si>
  <si>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</si>
  <si>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</si>
  <si>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</si>
  <si>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</si>
  <si>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</si>
  <si>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</si>
  <si>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</si>
  <si>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</si>
  <si>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</si>
  <si>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</si>
  <si>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</si>
  <si>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</si>
  <si>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</si>
  <si>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</si>
  <si>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</si>
  <si>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</si>
  <si>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</si>
  <si>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</si>
  <si>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</si>
  <si>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</si>
  <si>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</si>
  <si>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</si>
  <si>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</si>
  <si>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</si>
  <si>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</si>
  <si>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</si>
  <si>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</si>
  <si>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</si>
  <si>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</si>
  <si>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</si>
  <si>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</si>
  <si>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</si>
  <si>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</si>
  <si>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</si>
  <si>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</si>
  <si>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</si>
  <si>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</si>
  <si>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</si>
  <si>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</si>
  <si>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</si>
  <si>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</si>
  <si>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</si>
  <si>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</si>
  <si>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</si>
  <si>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</si>
  <si>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</si>
  <si>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</si>
  <si>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</si>
  <si>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</si>
  <si>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</si>
  <si>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</si>
  <si>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</si>
  <si>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</si>
  <si>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</si>
  <si>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</si>
  <si>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</si>
  <si>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</si>
  <si>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</si>
  <si>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</si>
  <si>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</si>
  <si>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</si>
  <si>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</si>
  <si>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</si>
  <si>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</si>
  <si>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</si>
  <si>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</si>
  <si>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</si>
  <si>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</si>
  <si>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</si>
  <si>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</si>
  <si>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</si>
  <si>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</si>
  <si>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</si>
  <si>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</si>
  <si>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</si>
  <si>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</si>
  <si>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</si>
  <si>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</si>
  <si>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</si>
  <si>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</si>
  <si>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</si>
  <si>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</si>
  <si>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</si>
  <si>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</si>
  <si>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</si>
  <si>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</si>
  <si>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</si>
  <si>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</si>
  <si>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</si>
  <si>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</si>
  <si>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</si>
  <si>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</si>
  <si>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</si>
  <si>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</si>
  <si>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</si>
  <si>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</si>
  <si>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</si>
  <si>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</si>
  <si>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</si>
  <si>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</si>
  <si>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</si>
  <si>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</si>
  <si>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</si>
  <si>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</si>
  <si>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</si>
  <si>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</si>
  <si>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</si>
  <si>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</si>
  <si>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</si>
  <si>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</si>
  <si>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</si>
  <si>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</si>
  <si>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</si>
  <si>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</si>
  <si>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</si>
  <si>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</si>
  <si>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</si>
  <si>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</si>
  <si>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</si>
  <si>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</si>
  <si>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</si>
  <si>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</si>
  <si>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</si>
  <si>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</si>
  <si>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</si>
  <si>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</si>
  <si>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</si>
  <si>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</si>
  <si>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</si>
  <si>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</si>
  <si>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</si>
  <si>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</si>
  <si>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</si>
  <si>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</si>
  <si>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</si>
  <si>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</si>
  <si>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</si>
  <si>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</si>
  <si>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</si>
  <si>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</si>
  <si>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</si>
  <si>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</si>
  <si>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</si>
  <si>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</si>
  <si>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</si>
  <si>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</si>
  <si>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</si>
  <si>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</si>
  <si>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</si>
  <si>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</si>
  <si>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</si>
  <si>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</si>
  <si>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</si>
  <si>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</si>
  <si>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</si>
  <si>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</si>
  <si>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</si>
  <si>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</si>
  <si>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</si>
  <si>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</si>
  <si>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</si>
  <si>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</si>
  <si>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</si>
  <si>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</si>
  <si>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</si>
  <si>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</si>
  <si>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</si>
  <si>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</si>
  <si>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</si>
  <si>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</si>
  <si>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</si>
  <si>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</si>
  <si>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</si>
  <si>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</si>
  <si>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</si>
  <si>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</si>
  <si>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</si>
  <si>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</si>
  <si>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</si>
  <si>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</si>
  <si>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</si>
  <si>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</si>
  <si>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</si>
  <si>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</si>
  <si>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</si>
  <si>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</si>
  <si>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</si>
  <si>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</si>
  <si>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</si>
  <si>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</si>
  <si>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</si>
  <si>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</si>
  <si>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</si>
  <si>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</si>
  <si>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</si>
  <si>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</si>
  <si>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</si>
  <si>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</si>
  <si>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</si>
  <si>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</si>
  <si>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</si>
  <si>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</si>
  <si>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</si>
  <si>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</si>
  <si>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</si>
  <si>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</si>
  <si>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</si>
  <si>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</si>
  <si>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</si>
  <si>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</si>
  <si>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</si>
  <si>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</si>
  <si>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</si>
  <si>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</si>
  <si>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</si>
  <si>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</si>
  <si>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</si>
  <si>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</si>
  <si>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</si>
  <si>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</si>
  <si>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</si>
  <si>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</si>
  <si>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</si>
  <si>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</si>
  <si>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</si>
  <si>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</si>
  <si>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</si>
  <si>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</si>
  <si>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</si>
  <si>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</si>
  <si>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</si>
  <si>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</si>
  <si>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</si>
  <si>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</si>
  <si>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</si>
  <si>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</si>
  <si>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</si>
  <si>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</si>
  <si>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</si>
  <si>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</si>
  <si>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</si>
  <si>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</si>
  <si>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</si>
  <si>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</si>
  <si>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</si>
  <si>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</si>
  <si>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</si>
  <si>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</si>
  <si>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</si>
  <si>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</si>
  <si>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</si>
  <si>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</si>
  <si>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</si>
  <si>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</si>
  <si>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</si>
  <si>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</si>
  <si>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</si>
  <si>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</si>
  <si>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</si>
  <si>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</si>
  <si>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</si>
  <si>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</si>
  <si>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</si>
  <si>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</si>
  <si>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</si>
  <si>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</si>
  <si>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</si>
  <si>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</si>
  <si>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</si>
  <si>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</si>
  <si>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</si>
  <si>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</si>
  <si>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</si>
  <si>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</si>
  <si>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</si>
  <si>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</si>
  <si>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</si>
  <si>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</si>
  <si>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</si>
  <si>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</si>
  <si>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</si>
  <si>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</si>
  <si>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</si>
  <si>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</si>
  <si>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</si>
  <si>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</si>
  <si>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</si>
  <si>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</si>
  <si>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</si>
  <si>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</si>
  <si>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</si>
  <si>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</si>
  <si>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</si>
  <si>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</si>
  <si>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</si>
  <si>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</si>
  <si>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</si>
  <si>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</si>
  <si>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</si>
  <si>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</si>
  <si>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</si>
  <si>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</si>
  <si>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</si>
  <si>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</si>
  <si>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</si>
  <si>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</si>
  <si>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</si>
  <si>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</si>
  <si>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</si>
  <si>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</si>
  <si>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</si>
  <si>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</si>
  <si>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</si>
  <si>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</si>
  <si>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</si>
  <si>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</si>
  <si>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</si>
  <si>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</si>
  <si>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</si>
  <si>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</si>
  <si>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</si>
  <si>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</si>
  <si>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</si>
  <si>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</si>
  <si>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</si>
  <si>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</si>
  <si>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</si>
  <si>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</si>
  <si>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</si>
  <si>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</si>
  <si>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</si>
  <si>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</si>
  <si>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</si>
  <si>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</si>
  <si>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</si>
  <si>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</si>
  <si>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</si>
  <si>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</si>
  <si>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</si>
  <si>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</si>
  <si>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</si>
  <si>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</si>
  <si>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</si>
  <si>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</si>
  <si>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</si>
  <si>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</si>
  <si>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</si>
  <si>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</si>
  <si>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</si>
  <si>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</si>
  <si>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</si>
  <si>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</si>
  <si>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</si>
  <si>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</si>
  <si>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</si>
  <si>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</si>
  <si>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</si>
  <si>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</si>
  <si>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</si>
  <si>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</si>
  <si>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</si>
  <si>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</si>
  <si>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</si>
  <si>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</si>
  <si>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</si>
  <si>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</si>
  <si>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</si>
  <si>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</si>
  <si>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</si>
  <si>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</si>
  <si>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</si>
  <si>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</si>
  <si>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</si>
  <si>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</si>
  <si>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</si>
  <si>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</si>
  <si>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</si>
  <si>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</si>
  <si>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</si>
  <si>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</si>
  <si>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</si>
  <si>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</si>
  <si>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</si>
  <si>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</si>
  <si>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</si>
  <si>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</si>
  <si>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</si>
  <si>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</si>
  <si>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</si>
  <si>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</si>
  <si>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</si>
  <si>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</si>
  <si>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</si>
  <si>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</si>
  <si>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</si>
  <si>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</si>
  <si>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</si>
  <si>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</si>
  <si>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</si>
  <si>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</si>
  <si>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</si>
  <si>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</si>
  <si>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</si>
  <si>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</si>
  <si>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</si>
  <si>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</si>
  <si>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</si>
  <si>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</si>
  <si>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</si>
  <si>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</si>
  <si>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</si>
  <si>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</si>
  <si>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</si>
  <si>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</si>
  <si>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</si>
  <si>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</si>
  <si>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</si>
  <si>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</si>
  <si>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</si>
  <si>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</si>
  <si>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</si>
  <si>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</si>
  <si>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</si>
  <si>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</si>
  <si>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</si>
  <si>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</si>
  <si>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</si>
  <si>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</si>
  <si>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</si>
  <si>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</si>
  <si>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</si>
  <si>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</si>
  <si>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</si>
  <si>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</si>
  <si>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</si>
  <si>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</si>
  <si>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</si>
  <si>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</si>
  <si>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</si>
  <si>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</si>
  <si>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</si>
  <si>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</si>
  <si>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</si>
  <si>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</si>
  <si>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</si>
  <si>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</si>
  <si>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</si>
  <si>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</si>
  <si>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</si>
  <si>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</si>
  <si>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</si>
  <si>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</si>
  <si>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</si>
  <si>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</si>
  <si>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</si>
  <si>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</si>
  <si>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</si>
  <si>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</si>
  <si>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</si>
  <si>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</si>
  <si>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</si>
  <si>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</si>
  <si>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</si>
  <si>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</si>
  <si>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</si>
  <si>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</si>
  <si>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</si>
  <si>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</si>
  <si>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</si>
  <si>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</si>
  <si>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</si>
  <si>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</si>
  <si>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</si>
  <si>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</si>
  <si>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</si>
  <si>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</si>
  <si>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</si>
  <si>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</si>
  <si>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</si>
  <si>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</si>
  <si>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</si>
  <si>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</si>
  <si>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</si>
  <si>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</si>
  <si>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</si>
  <si>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</si>
  <si>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</si>
  <si>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</si>
  <si>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</si>
  <si>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</si>
  <si>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</si>
  <si>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</si>
  <si>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</si>
  <si>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</si>
  <si>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</si>
  <si>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</si>
  <si>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</si>
  <si>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</si>
  <si>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</si>
  <si>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</si>
  <si>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</si>
  <si>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</si>
  <si>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</si>
  <si>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</si>
  <si>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</si>
  <si>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</si>
  <si>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</si>
  <si>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</si>
  <si>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</si>
  <si>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</si>
  <si>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</si>
  <si>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</si>
  <si>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</si>
  <si>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</si>
  <si>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</si>
  <si>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</si>
  <si>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</si>
  <si>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</si>
  <si>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</si>
  <si>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</si>
  <si>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</si>
  <si>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</si>
  <si>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</si>
  <si>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</si>
  <si>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</si>
  <si>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</si>
  <si>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</si>
  <si>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</si>
  <si>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</si>
  <si>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</si>
  <si>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</si>
  <si>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</si>
  <si>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</si>
  <si>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</si>
  <si>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</si>
  <si>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</si>
  <si>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</si>
  <si>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</si>
  <si>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</si>
  <si>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</si>
  <si>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</si>
  <si>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</si>
  <si>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</si>
  <si>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</si>
  <si>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</si>
  <si>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</si>
  <si>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</si>
  <si>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</si>
  <si>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</si>
  <si>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</si>
  <si>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</si>
  <si>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</si>
  <si>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</si>
  <si>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</si>
  <si>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</si>
  <si>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</si>
  <si>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</si>
  <si>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</si>
  <si>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</si>
  <si>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</si>
  <si>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</si>
  <si>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</si>
  <si>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</si>
  <si>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</si>
  <si>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</si>
  <si>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</si>
  <si>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</si>
  <si>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</si>
  <si>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</si>
  <si>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</si>
  <si>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</si>
  <si>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</si>
  <si>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</si>
  <si>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</si>
  <si>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</si>
  <si>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</si>
  <si>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</si>
  <si>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</si>
  <si>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</si>
  <si>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</si>
  <si>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</si>
  <si>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</si>
  <si>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</si>
  <si>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</si>
  <si>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</si>
  <si>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</si>
  <si>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</si>
  <si>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</si>
  <si>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</si>
  <si>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</si>
  <si>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</si>
  <si>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</si>
  <si>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</si>
  <si>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</si>
  <si>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</si>
  <si>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</si>
  <si>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</si>
  <si>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</si>
  <si>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</si>
  <si>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</si>
  <si>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</si>
  <si>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</si>
  <si>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</si>
  <si>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</si>
  <si>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</si>
  <si>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</si>
  <si>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</si>
  <si>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</si>
  <si>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</si>
  <si>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</si>
  <si>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</si>
  <si>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</si>
  <si>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</si>
  <si>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</si>
  <si>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</si>
  <si>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</si>
  <si>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</si>
  <si>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</si>
  <si>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</si>
  <si>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</si>
  <si>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</si>
  <si>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</si>
  <si>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</si>
  <si>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</si>
  <si>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</si>
  <si>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</si>
  <si>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</si>
  <si>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</si>
  <si>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</si>
  <si>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</si>
  <si>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</si>
  <si>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</si>
  <si>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</si>
  <si>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</si>
  <si>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</si>
  <si>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</si>
  <si>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</si>
  <si>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</si>
  <si>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</si>
  <si>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</si>
  <si>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</si>
  <si>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</si>
  <si>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</si>
  <si>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</si>
  <si>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</si>
  <si>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</si>
  <si>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</si>
  <si>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</si>
  <si>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</si>
  <si>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</si>
  <si>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</si>
  <si>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</si>
  <si>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</si>
  <si>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</si>
  <si>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</si>
  <si>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</si>
  <si>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</si>
  <si>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</si>
  <si>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</si>
  <si>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</si>
  <si>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</si>
  <si>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</si>
  <si>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</si>
  <si>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</si>
  <si>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</si>
  <si>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</si>
  <si>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</si>
  <si>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</si>
  <si>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</si>
  <si>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</si>
  <si>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</si>
  <si>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</si>
  <si>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</si>
  <si>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</si>
  <si>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</si>
  <si>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</si>
  <si>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</si>
  <si>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</si>
  <si>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</si>
  <si>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</si>
  <si>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</si>
  <si>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</si>
  <si>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</si>
  <si>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</si>
  <si>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</si>
  <si>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</si>
  <si>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</si>
  <si>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</si>
  <si>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</si>
  <si>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</si>
  <si>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</si>
  <si>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</si>
  <si>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</si>
  <si>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</si>
  <si>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</si>
  <si>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</si>
  <si>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</si>
  <si>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</si>
  <si>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</si>
  <si>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</si>
  <si>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</si>
  <si>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</si>
  <si>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</si>
  <si>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</si>
  <si>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</si>
  <si>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</si>
  <si>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</si>
  <si>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</si>
  <si>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</si>
  <si>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</si>
  <si>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</si>
  <si>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</si>
  <si>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</si>
  <si>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</si>
  <si>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</si>
  <si>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</si>
  <si>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</si>
  <si>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</si>
  <si>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</si>
  <si>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</si>
  <si>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</si>
  <si>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</si>
  <si>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</si>
  <si>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</si>
  <si>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</si>
  <si>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</si>
  <si>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</si>
  <si>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</si>
  <si>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</si>
  <si>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</si>
  <si>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</si>
  <si>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</si>
  <si>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</si>
  <si>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</si>
  <si>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</si>
  <si>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</si>
  <si>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</si>
  <si>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</si>
  <si>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</si>
  <si>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</si>
  <si>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</si>
  <si>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</si>
  <si>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</si>
  <si>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</si>
  <si>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</si>
  <si>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</si>
  <si>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</si>
  <si>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</si>
  <si>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</si>
  <si>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</si>
  <si>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</si>
  <si>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</si>
  <si>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</si>
  <si>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</si>
  <si>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</si>
  <si>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</si>
  <si>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</si>
  <si>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</si>
  <si>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</si>
  <si>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</si>
  <si>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</si>
  <si>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</si>
  <si>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</si>
  <si>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</si>
  <si>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</si>
  <si>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</si>
  <si>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</si>
  <si>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</si>
  <si>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</si>
  <si>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</si>
  <si>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</si>
  <si>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</si>
  <si>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</si>
  <si>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</si>
  <si>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</si>
  <si>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</si>
  <si>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</si>
  <si>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</si>
  <si>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November, 2022 Shared in December, 2022</t>
    </r>
  </si>
  <si>
    <t>S/N</t>
  </si>
  <si>
    <t>Gross Statutory Allocation (Ecology)</t>
  </si>
  <si>
    <t>Exc Gain (Ecology)</t>
  </si>
  <si>
    <t>Total Ecology Fund</t>
  </si>
  <si>
    <t>Summary of Distribution of Revenue Allocation to Local Government Councils by Federation Account Allocation Committee for the month of November, 2022 Shared in December, 2022</t>
  </si>
  <si>
    <t>Net Allocation</t>
  </si>
  <si>
    <t>a</t>
  </si>
  <si>
    <t>b</t>
  </si>
  <si>
    <t>c</t>
  </si>
  <si>
    <t>d</t>
  </si>
  <si>
    <t>e</t>
  </si>
  <si>
    <t>f</t>
  </si>
  <si>
    <t>g</t>
  </si>
  <si>
    <t>h = f - g</t>
  </si>
  <si>
    <t>i</t>
  </si>
  <si>
    <t>j = b+c+d+e+h+i</t>
  </si>
  <si>
    <t xml:space="preserve"> Distribution of Ecology to Local Government Councils by Federation Account Allocation Committee for the month of November, 2022 Shared in December, 2022</t>
  </si>
  <si>
    <t>S/NO</t>
  </si>
  <si>
    <t>STATE</t>
  </si>
  <si>
    <t>LOCAL GOVERNMENTS</t>
  </si>
  <si>
    <t>STATUTORY REVENUE (ECOLOGY)</t>
  </si>
  <si>
    <t>EXCHANGE GAIN (ECOLOGY)</t>
  </si>
  <si>
    <t xml:space="preserve">TOTAL ECOLOGY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</si>
</sst>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7" formatCode="#,##0.0000_ ;\-#,##0.0000\ "/>
  </numFmts>
  <fonts count="29">
    <font>
      <sz val="10"/>
      <name val="Arial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b/>
      <sz val="14"/>
      <name val="Calibri"/>
      <charset val="134"/>
    </font>
    <font>
      <b/>
      <sz val="12"/>
      <color indexed="8"/>
      <name val="Times New Roman"/>
      <charset val="134"/>
    </font>
    <font>
      <b/>
      <sz val="10"/>
      <name val="Arial"/>
      <charset val="134"/>
    </font>
    <font>
      <sz val="14"/>
      <color indexed="8"/>
      <name val="Times New Roman"/>
      <charset val="134"/>
    </font>
    <font>
      <b/>
      <sz val="13"/>
      <name val="Times New Roman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b/>
      <sz val="12"/>
      <name val="Arial"/>
      <charset val="134"/>
    </font>
    <font>
      <sz val="11"/>
      <color indexed="8"/>
      <name val="Times New Roman"/>
      <charset val="134"/>
    </font>
    <font>
      <b/>
      <u val="singleAccounting"/>
      <sz val="10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20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sz val="14"/>
      <name val="Arial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u/>
      <sz val="16"/>
      <name val="Times New Roman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6">
    <xf numFmtId="0" fontId="0" fillId="0" borderId="0"/>
    <xf numFmtId="43" fontId="28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</cellStyleXfs>
  <cellXfs count="1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43" fontId="1" fillId="0" borderId="1" xfId="1" applyFont="1" applyBorder="1"/>
    <xf numFmtId="43" fontId="1" fillId="0" borderId="1" xfId="0" applyNumberFormat="1" applyFont="1" applyBorder="1"/>
    <xf numFmtId="43" fontId="2" fillId="0" borderId="1" xfId="1" applyFont="1" applyBorder="1"/>
    <xf numFmtId="0" fontId="2" fillId="2" borderId="1" xfId="2" applyFont="1" applyFill="1" applyBorder="1" applyAlignment="1">
      <alignment horizontal="center"/>
    </xf>
    <xf numFmtId="43" fontId="3" fillId="0" borderId="1" xfId="1" applyFont="1" applyBorder="1" applyAlignment="1">
      <alignment horizontal="center" wrapText="1"/>
    </xf>
    <xf numFmtId="43" fontId="3" fillId="0" borderId="1" xfId="1" applyFont="1" applyBorder="1" applyAlignment="1">
      <alignment horizontal="center"/>
    </xf>
    <xf numFmtId="0" fontId="5" fillId="2" borderId="1" xfId="5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43" fontId="7" fillId="0" borderId="1" xfId="1" applyFont="1" applyBorder="1" applyAlignment="1">
      <alignment wrapText="1"/>
    </xf>
    <xf numFmtId="164" fontId="7" fillId="0" borderId="1" xfId="2" applyNumberFormat="1" applyFont="1" applyBorder="1" applyAlignment="1">
      <alignment horizontal="right" wrapText="1"/>
    </xf>
    <xf numFmtId="43" fontId="2" fillId="0" borderId="1" xfId="0" applyNumberFormat="1" applyFont="1" applyBorder="1"/>
    <xf numFmtId="165" fontId="1" fillId="0" borderId="0" xfId="0" applyNumberFormat="1" applyFont="1"/>
    <xf numFmtId="0" fontId="5" fillId="2" borderId="2" xfId="5" applyFont="1" applyFill="1" applyBorder="1" applyAlignment="1">
      <alignment horizontal="center" wrapText="1"/>
    </xf>
    <xf numFmtId="167" fontId="1" fillId="0" borderId="1" xfId="0" applyNumberFormat="1" applyFont="1" applyBorder="1"/>
    <xf numFmtId="43" fontId="1" fillId="0" borderId="0" xfId="0" applyNumberFormat="1" applyFo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/>
    <xf numFmtId="43" fontId="8" fillId="0" borderId="1" xfId="1" applyFont="1" applyBorder="1" applyAlignment="1">
      <alignment horizontal="center" wrapText="1"/>
    </xf>
    <xf numFmtId="0" fontId="7" fillId="2" borderId="1" xfId="4" applyFont="1" applyFill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43" fontId="7" fillId="0" borderId="1" xfId="1" applyFont="1" applyFill="1" applyBorder="1" applyAlignment="1">
      <alignment horizontal="right" wrapText="1"/>
    </xf>
    <xf numFmtId="164" fontId="2" fillId="0" borderId="1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6" fillId="0" borderId="1" xfId="1" applyFont="1" applyBorder="1"/>
    <xf numFmtId="0" fontId="0" fillId="0" borderId="5" xfId="0" applyBorder="1"/>
    <xf numFmtId="0" fontId="0" fillId="0" borderId="7" xfId="0" applyBorder="1"/>
    <xf numFmtId="0" fontId="0" fillId="3" borderId="0" xfId="0" applyFill="1"/>
    <xf numFmtId="43" fontId="0" fillId="0" borderId="1" xfId="0" applyNumberFormat="1" applyBorder="1"/>
    <xf numFmtId="1" fontId="0" fillId="0" borderId="1" xfId="0" applyNumberFormat="1" applyBorder="1"/>
    <xf numFmtId="0" fontId="6" fillId="0" borderId="7" xfId="0" applyFont="1" applyBorder="1" applyAlignment="1">
      <alignment vertical="center"/>
    </xf>
    <xf numFmtId="43" fontId="6" fillId="0" borderId="1" xfId="0" applyNumberFormat="1" applyFont="1" applyBorder="1"/>
    <xf numFmtId="43" fontId="0" fillId="0" borderId="1" xfId="1" applyFont="1" applyBorder="1" applyAlignment="1">
      <alignment wrapText="1"/>
    </xf>
    <xf numFmtId="1" fontId="0" fillId="0" borderId="2" xfId="0" applyNumberFormat="1" applyBorder="1"/>
    <xf numFmtId="43" fontId="0" fillId="0" borderId="4" xfId="1" applyFont="1" applyBorder="1"/>
    <xf numFmtId="43" fontId="12" fillId="0" borderId="1" xfId="3" applyNumberFormat="1" applyFont="1" applyBorder="1" applyAlignment="1">
      <alignment horizontal="right" wrapText="1"/>
    </xf>
    <xf numFmtId="43" fontId="0" fillId="0" borderId="1" xfId="1" applyFont="1" applyBorder="1" applyAlignment="1">
      <alignment horizontal="left" wrapText="1"/>
    </xf>
    <xf numFmtId="164" fontId="12" fillId="0" borderId="1" xfId="3" applyNumberFormat="1" applyFont="1" applyBorder="1" applyAlignment="1">
      <alignment horizontal="right" wrapText="1"/>
    </xf>
    <xf numFmtId="0" fontId="0" fillId="4" borderId="1" xfId="0" applyFill="1" applyBorder="1"/>
    <xf numFmtId="43" fontId="0" fillId="4" borderId="1" xfId="0" applyNumberFormat="1" applyFill="1" applyBorder="1"/>
    <xf numFmtId="43" fontId="0" fillId="0" borderId="0" xfId="1" applyFont="1" applyFill="1" applyBorder="1"/>
    <xf numFmtId="165" fontId="13" fillId="0" borderId="0" xfId="0" applyNumberFormat="1" applyFont="1"/>
    <xf numFmtId="0" fontId="0" fillId="4" borderId="0" xfId="0" applyFill="1"/>
    <xf numFmtId="43" fontId="0" fillId="4" borderId="0" xfId="0" applyNumberFormat="1" applyFill="1"/>
    <xf numFmtId="0" fontId="6" fillId="3" borderId="0" xfId="0" applyFont="1" applyFill="1"/>
    <xf numFmtId="43" fontId="0" fillId="0" borderId="0" xfId="0" applyNumberFormat="1"/>
    <xf numFmtId="43" fontId="6" fillId="0" borderId="5" xfId="1" applyFont="1" applyBorder="1"/>
    <xf numFmtId="43" fontId="6" fillId="0" borderId="10" xfId="1" applyFont="1" applyBorder="1"/>
    <xf numFmtId="43" fontId="0" fillId="0" borderId="0" xfId="1" applyFont="1" applyBorder="1"/>
    <xf numFmtId="43" fontId="6" fillId="0" borderId="0" xfId="0" applyNumberFormat="1" applyFont="1"/>
    <xf numFmtId="43" fontId="0" fillId="0" borderId="0" xfId="1" applyFont="1"/>
    <xf numFmtId="165" fontId="0" fillId="0" borderId="0" xfId="0" applyNumberFormat="1"/>
    <xf numFmtId="43" fontId="6" fillId="0" borderId="12" xfId="1" applyFont="1" applyBorder="1"/>
    <xf numFmtId="0" fontId="14" fillId="0" borderId="0" xfId="0" applyFont="1"/>
    <xf numFmtId="0" fontId="17" fillId="0" borderId="0" xfId="0" applyFont="1"/>
    <xf numFmtId="0" fontId="19" fillId="0" borderId="1" xfId="0" applyFont="1" applyBorder="1"/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43" fontId="19" fillId="0" borderId="1" xfId="1" applyFont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43" fontId="3" fillId="0" borderId="13" xfId="1" applyFont="1" applyBorder="1"/>
    <xf numFmtId="0" fontId="14" fillId="4" borderId="0" xfId="0" applyFont="1" applyFill="1" applyAlignment="1">
      <alignment horizontal="right"/>
    </xf>
    <xf numFmtId="0" fontId="14" fillId="4" borderId="0" xfId="0" applyFont="1" applyFill="1"/>
    <xf numFmtId="43" fontId="14" fillId="4" borderId="0" xfId="0" applyNumberFormat="1" applyFont="1" applyFill="1"/>
    <xf numFmtId="165" fontId="14" fillId="4" borderId="0" xfId="0" applyNumberFormat="1" applyFont="1" applyFill="1"/>
    <xf numFmtId="0" fontId="20" fillId="0" borderId="0" xfId="0" applyFont="1"/>
    <xf numFmtId="165" fontId="14" fillId="0" borderId="0" xfId="0" applyNumberFormat="1" applyFont="1"/>
    <xf numFmtId="0" fontId="21" fillId="0" borderId="0" xfId="0" applyFont="1"/>
    <xf numFmtId="43" fontId="20" fillId="4" borderId="6" xfId="1" applyFont="1" applyFill="1" applyBorder="1"/>
    <xf numFmtId="43" fontId="20" fillId="4" borderId="0" xfId="1" applyFont="1" applyFill="1" applyBorder="1"/>
    <xf numFmtId="43" fontId="14" fillId="0" borderId="0" xfId="0" applyNumberFormat="1" applyFont="1"/>
    <xf numFmtId="43" fontId="14" fillId="0" borderId="0" xfId="1" applyFont="1"/>
    <xf numFmtId="43" fontId="3" fillId="0" borderId="4" xfId="0" applyNumberFormat="1" applyFont="1" applyBorder="1"/>
    <xf numFmtId="43" fontId="19" fillId="0" borderId="4" xfId="1" applyFont="1" applyBorder="1"/>
    <xf numFmtId="43" fontId="19" fillId="0" borderId="4" xfId="0" applyNumberFormat="1" applyFont="1" applyBorder="1"/>
    <xf numFmtId="0" fontId="18" fillId="0" borderId="1" xfId="0" applyFont="1" applyBorder="1" applyAlignment="1">
      <alignment horizontal="center" wrapText="1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43" fontId="21" fillId="0" borderId="0" xfId="1" applyFont="1"/>
    <xf numFmtId="0" fontId="21" fillId="0" borderId="1" xfId="0" applyFont="1" applyBorder="1"/>
    <xf numFmtId="0" fontId="23" fillId="0" borderId="1" xfId="0" applyFont="1" applyBorder="1"/>
    <xf numFmtId="43" fontId="18" fillId="0" borderId="1" xfId="1" applyFont="1" applyBorder="1" applyAlignment="1"/>
    <xf numFmtId="43" fontId="18" fillId="0" borderId="2" xfId="1" applyFont="1" applyBorder="1" applyAlignment="1"/>
    <xf numFmtId="43" fontId="21" fillId="0" borderId="0" xfId="0" applyNumberFormat="1" applyFont="1"/>
    <xf numFmtId="0" fontId="21" fillId="0" borderId="1" xfId="0" applyFont="1" applyBorder="1" applyAlignment="1">
      <alignment wrapText="1"/>
    </xf>
    <xf numFmtId="43" fontId="18" fillId="0" borderId="1" xfId="1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43" fontId="18" fillId="0" borderId="0" xfId="1" applyFont="1" applyBorder="1" applyAlignment="1">
      <alignment horizontal="center"/>
    </xf>
    <xf numFmtId="0" fontId="18" fillId="0" borderId="6" xfId="0" applyFont="1" applyBorder="1" applyAlignment="1">
      <alignment horizontal="center" wrapText="1"/>
    </xf>
    <xf numFmtId="43" fontId="21" fillId="0" borderId="7" xfId="1" applyFont="1" applyBorder="1"/>
    <xf numFmtId="43" fontId="18" fillId="0" borderId="16" xfId="1" applyFont="1" applyBorder="1"/>
    <xf numFmtId="0" fontId="21" fillId="0" borderId="0" xfId="0" applyFont="1" applyAlignment="1">
      <alignment horizontal="center"/>
    </xf>
    <xf numFmtId="0" fontId="18" fillId="0" borderId="0" xfId="0" applyFont="1"/>
    <xf numFmtId="43" fontId="18" fillId="0" borderId="0" xfId="1" applyFont="1"/>
    <xf numFmtId="165" fontId="21" fillId="0" borderId="0" xfId="0" applyNumberFormat="1" applyFont="1"/>
    <xf numFmtId="0" fontId="0" fillId="5" borderId="0" xfId="0" applyFill="1" applyProtection="1">
      <protection locked="0"/>
    </xf>
    <xf numFmtId="17" fontId="25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2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2" xr:uid="{00000000-0005-0000-0000-000024000000}"/>
    <cellStyle name="Normal_lgcs data" xfId="3" xr:uid="{00000000-0005-0000-0000-000025000000}"/>
    <cellStyle name="Normal_states eco dec 21" xfId="4" xr:uid="{00000000-0005-0000-0000-000033000000}"/>
    <cellStyle name="Normal_TOTALDATA_1" xfId="5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2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17" t="e">
        <f>IF(G5=1,F5-1,F5)</f>
        <v>#REF!</v>
      </c>
      <c r="C5" s="11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18" t="e">
        <f>LOOKUP(C5,A8:B19)</f>
        <v>#REF!</v>
      </c>
      <c r="F6" s="118" t="e">
        <f>IF(G5=1,LOOKUP(G5,E8:F19),LOOKUP(G5,A8:B19))</f>
        <v>#REF!</v>
      </c>
    </row>
    <row r="8" spans="1:8">
      <c r="A8">
        <v>1</v>
      </c>
      <c r="B8" s="119" t="e">
        <f>D8&amp;"-"&amp;RIGHT(B$5,2)</f>
        <v>#REF!</v>
      </c>
      <c r="D8" s="120" t="s">
        <v>5</v>
      </c>
      <c r="E8">
        <v>1</v>
      </c>
      <c r="F8" s="119" t="e">
        <f>D8&amp;"-"&amp;RIGHT(F$5,2)</f>
        <v>#REF!</v>
      </c>
    </row>
    <row r="9" spans="1:8">
      <c r="A9">
        <v>2</v>
      </c>
      <c r="B9" s="119" t="e">
        <f t="shared" ref="B9:B19" si="0">D9&amp;"-"&amp;RIGHT(B$5,2)</f>
        <v>#REF!</v>
      </c>
      <c r="D9" s="120" t="s">
        <v>6</v>
      </c>
      <c r="E9">
        <v>2</v>
      </c>
      <c r="F9" s="119" t="e">
        <f t="shared" ref="F9:F19" si="1">D9&amp;"-"&amp;RIGHT(F$5,2)</f>
        <v>#REF!</v>
      </c>
    </row>
    <row r="10" spans="1:8">
      <c r="A10">
        <v>3</v>
      </c>
      <c r="B10" s="119" t="e">
        <f t="shared" si="0"/>
        <v>#REF!</v>
      </c>
      <c r="D10" s="120" t="s">
        <v>7</v>
      </c>
      <c r="E10">
        <v>3</v>
      </c>
      <c r="F10" s="119" t="e">
        <f t="shared" si="1"/>
        <v>#REF!</v>
      </c>
    </row>
    <row r="11" spans="1:8">
      <c r="A11">
        <v>4</v>
      </c>
      <c r="B11" s="119" t="e">
        <f t="shared" si="0"/>
        <v>#REF!</v>
      </c>
      <c r="D11" s="120" t="s">
        <v>8</v>
      </c>
      <c r="E11">
        <v>4</v>
      </c>
      <c r="F11" s="119" t="e">
        <f t="shared" si="1"/>
        <v>#REF!</v>
      </c>
    </row>
    <row r="12" spans="1:8">
      <c r="A12">
        <v>5</v>
      </c>
      <c r="B12" s="119" t="e">
        <f t="shared" si="0"/>
        <v>#REF!</v>
      </c>
      <c r="D12" s="120" t="s">
        <v>9</v>
      </c>
      <c r="E12">
        <v>5</v>
      </c>
      <c r="F12" s="119" t="e">
        <f t="shared" si="1"/>
        <v>#REF!</v>
      </c>
    </row>
    <row r="13" spans="1:8">
      <c r="A13">
        <v>6</v>
      </c>
      <c r="B13" s="119" t="e">
        <f t="shared" si="0"/>
        <v>#REF!</v>
      </c>
      <c r="D13" s="120" t="s">
        <v>10</v>
      </c>
      <c r="E13">
        <v>6</v>
      </c>
      <c r="F13" s="119" t="e">
        <f t="shared" si="1"/>
        <v>#REF!</v>
      </c>
    </row>
    <row r="14" spans="1:8">
      <c r="A14">
        <v>7</v>
      </c>
      <c r="B14" s="119" t="e">
        <f t="shared" si="0"/>
        <v>#REF!</v>
      </c>
      <c r="D14" s="120" t="s">
        <v>11</v>
      </c>
      <c r="E14">
        <v>7</v>
      </c>
      <c r="F14" s="119" t="e">
        <f t="shared" si="1"/>
        <v>#REF!</v>
      </c>
    </row>
    <row r="15" spans="1:8">
      <c r="A15">
        <v>8</v>
      </c>
      <c r="B15" s="119" t="e">
        <f t="shared" si="0"/>
        <v>#REF!</v>
      </c>
      <c r="D15" s="120" t="s">
        <v>12</v>
      </c>
      <c r="E15">
        <v>8</v>
      </c>
      <c r="F15" s="119" t="e">
        <f t="shared" si="1"/>
        <v>#REF!</v>
      </c>
    </row>
    <row r="16" spans="1:8">
      <c r="A16">
        <v>9</v>
      </c>
      <c r="B16" s="119" t="e">
        <f t="shared" si="0"/>
        <v>#REF!</v>
      </c>
      <c r="D16" s="120" t="s">
        <v>13</v>
      </c>
      <c r="E16">
        <v>9</v>
      </c>
      <c r="F16" s="119" t="e">
        <f t="shared" si="1"/>
        <v>#REF!</v>
      </c>
    </row>
    <row r="17" spans="1:6">
      <c r="A17">
        <v>10</v>
      </c>
      <c r="B17" s="119" t="e">
        <f t="shared" si="0"/>
        <v>#REF!</v>
      </c>
      <c r="D17" s="120" t="s">
        <v>14</v>
      </c>
      <c r="E17">
        <v>10</v>
      </c>
      <c r="F17" s="119" t="e">
        <f t="shared" si="1"/>
        <v>#REF!</v>
      </c>
    </row>
    <row r="18" spans="1:6">
      <c r="A18">
        <v>11</v>
      </c>
      <c r="B18" s="119" t="e">
        <f t="shared" si="0"/>
        <v>#REF!</v>
      </c>
      <c r="D18" s="120" t="s">
        <v>15</v>
      </c>
      <c r="E18">
        <v>11</v>
      </c>
      <c r="F18" s="119" t="e">
        <f t="shared" si="1"/>
        <v>#REF!</v>
      </c>
    </row>
    <row r="19" spans="1:6">
      <c r="A19">
        <v>12</v>
      </c>
      <c r="B19" s="119" t="e">
        <f t="shared" si="0"/>
        <v>#REF!</v>
      </c>
      <c r="D19" s="120" t="s">
        <v>16</v>
      </c>
      <c r="E19">
        <v>12</v>
      </c>
      <c r="F19" s="119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42"/>
  <sheetViews>
    <sheetView tabSelected="1" topLeftCell="B1" zoomScale="70" zoomScaleNormal="70" workbookViewId="0">
      <selection activeCell="D8" sqref="D8"/>
    </sheetView>
  </sheetViews>
  <sheetFormatPr defaultColWidth="9.109375" defaultRowHeight="21"/>
  <cols>
    <col min="1" max="1" width="6.33203125" style="87" customWidth="1"/>
    <col min="2" max="2" width="40.88671875" style="87" customWidth="1"/>
    <col min="3" max="6" width="35.109375" style="87" customWidth="1"/>
    <col min="7" max="7" width="39" style="87" customWidth="1"/>
    <col min="8" max="8" width="28.6640625" style="87" customWidth="1"/>
    <col min="9" max="9" width="32" style="87" customWidth="1"/>
    <col min="10" max="10" width="34.33203125" style="87" customWidth="1"/>
    <col min="11" max="16384" width="9.109375" style="87"/>
  </cols>
  <sheetData>
    <row r="1" spans="1:9" ht="30" customHeight="1">
      <c r="A1" s="123" t="s">
        <v>17</v>
      </c>
      <c r="B1" s="123"/>
      <c r="C1" s="123"/>
      <c r="D1" s="123"/>
      <c r="E1" s="123"/>
      <c r="F1" s="123"/>
      <c r="G1" s="123"/>
    </row>
    <row r="2" spans="1:9" ht="30" customHeight="1">
      <c r="A2" s="123" t="s">
        <v>18</v>
      </c>
      <c r="B2" s="123"/>
      <c r="C2" s="123"/>
      <c r="D2" s="123"/>
      <c r="E2" s="123"/>
      <c r="F2" s="123"/>
      <c r="G2" s="123"/>
    </row>
    <row r="3" spans="1:9" ht="40.5" customHeight="1">
      <c r="A3" s="124" t="s">
        <v>19</v>
      </c>
      <c r="B3" s="124"/>
      <c r="C3" s="124"/>
      <c r="D3" s="124"/>
      <c r="E3" s="124"/>
      <c r="F3" s="124"/>
      <c r="G3" s="124"/>
    </row>
    <row r="4" spans="1:9" ht="83.25" customHeight="1">
      <c r="A4" s="96" t="s">
        <v>20</v>
      </c>
      <c r="B4" s="97" t="s">
        <v>21</v>
      </c>
      <c r="C4" s="97" t="s">
        <v>22</v>
      </c>
      <c r="D4" s="98" t="s">
        <v>23</v>
      </c>
      <c r="E4" s="98" t="s">
        <v>24</v>
      </c>
      <c r="F4" s="98" t="s">
        <v>25</v>
      </c>
      <c r="G4" s="97" t="s">
        <v>26</v>
      </c>
    </row>
    <row r="5" spans="1:9" ht="30" customHeight="1">
      <c r="A5" s="99"/>
      <c r="B5" s="99"/>
      <c r="C5" s="121" t="s">
        <v>27</v>
      </c>
      <c r="D5" s="121" t="s">
        <v>27</v>
      </c>
      <c r="E5" s="121" t="s">
        <v>27</v>
      </c>
      <c r="F5" s="121" t="s">
        <v>27</v>
      </c>
      <c r="G5" s="121" t="s">
        <v>27</v>
      </c>
      <c r="H5" s="100"/>
      <c r="I5" s="100"/>
    </row>
    <row r="6" spans="1:9" ht="30" customHeight="1">
      <c r="A6" s="101">
        <v>1</v>
      </c>
      <c r="B6" s="102" t="s">
        <v>28</v>
      </c>
      <c r="C6" s="103">
        <v>323093888393.521</v>
      </c>
      <c r="D6" s="104">
        <v>3348628924.6199999</v>
      </c>
      <c r="E6" s="104">
        <v>1645682666.4000001</v>
      </c>
      <c r="F6" s="104">
        <v>30425886543.6315</v>
      </c>
      <c r="G6" s="104">
        <f>C6+D6+E6+F6</f>
        <v>358514086528.17249</v>
      </c>
      <c r="H6" s="105"/>
      <c r="I6" s="100"/>
    </row>
    <row r="7" spans="1:9" ht="30" customHeight="1">
      <c r="A7" s="101">
        <v>2</v>
      </c>
      <c r="B7" s="102" t="s">
        <v>29</v>
      </c>
      <c r="C7" s="103">
        <v>163877537924.73199</v>
      </c>
      <c r="D7" s="103">
        <f>1652702202.74+45767137.92</f>
        <v>1698469340.6600001</v>
      </c>
      <c r="E7" s="103">
        <v>5485608888</v>
      </c>
      <c r="F7" s="103">
        <v>101419621812.105</v>
      </c>
      <c r="G7" s="104">
        <f t="shared" ref="G7:G20" si="0">C7+D7+E7+F7</f>
        <v>272481237965.49701</v>
      </c>
    </row>
    <row r="8" spans="1:9" ht="30" customHeight="1">
      <c r="A8" s="101">
        <v>3</v>
      </c>
      <c r="B8" s="102" t="s">
        <v>30</v>
      </c>
      <c r="C8" s="103">
        <v>126342712621.612</v>
      </c>
      <c r="D8" s="103">
        <f>1271309386.72+38139281.6</f>
        <v>1309448668.3199999</v>
      </c>
      <c r="E8" s="103">
        <v>3839926221.5999999</v>
      </c>
      <c r="F8" s="103">
        <v>70993735268.473495</v>
      </c>
      <c r="G8" s="104">
        <f t="shared" si="0"/>
        <v>202485822780.00549</v>
      </c>
      <c r="I8" s="105"/>
    </row>
    <row r="9" spans="1:9" ht="30" customHeight="1">
      <c r="A9" s="101">
        <v>4</v>
      </c>
      <c r="B9" s="101" t="s">
        <v>31</v>
      </c>
      <c r="C9" s="103">
        <v>67764610702.695396</v>
      </c>
      <c r="D9" s="103">
        <v>807479429.88</v>
      </c>
      <c r="E9" s="103"/>
      <c r="F9" s="103">
        <v>0</v>
      </c>
      <c r="G9" s="104">
        <f t="shared" si="0"/>
        <v>68572090132.575394</v>
      </c>
    </row>
    <row r="10" spans="1:9" ht="30" customHeight="1">
      <c r="A10" s="101">
        <v>5</v>
      </c>
      <c r="B10" s="101" t="s">
        <v>32</v>
      </c>
      <c r="C10" s="103">
        <v>10005307080.040001</v>
      </c>
      <c r="D10" s="103"/>
      <c r="E10" s="103"/>
      <c r="F10" s="103">
        <v>870793228.47000003</v>
      </c>
      <c r="G10" s="104">
        <f t="shared" si="0"/>
        <v>10876100308.51</v>
      </c>
      <c r="H10" s="105"/>
    </row>
    <row r="11" spans="1:9" ht="30" customHeight="1">
      <c r="A11" s="101">
        <v>6</v>
      </c>
      <c r="B11" s="106" t="s">
        <v>33</v>
      </c>
      <c r="C11" s="103">
        <v>8338949657.29</v>
      </c>
      <c r="D11" s="103"/>
      <c r="E11" s="103">
        <v>457134074</v>
      </c>
      <c r="F11" s="103">
        <v>7842232700.3999996</v>
      </c>
      <c r="G11" s="104">
        <f t="shared" si="0"/>
        <v>16638316431.690001</v>
      </c>
    </row>
    <row r="12" spans="1:9" ht="30" customHeight="1">
      <c r="A12" s="101">
        <v>7</v>
      </c>
      <c r="B12" s="106" t="s">
        <v>34</v>
      </c>
      <c r="C12" s="103">
        <v>13637981749.17</v>
      </c>
      <c r="D12" s="103"/>
      <c r="E12" s="103"/>
      <c r="F12" s="103">
        <v>0</v>
      </c>
      <c r="G12" s="104">
        <f t="shared" si="0"/>
        <v>13637981749.17</v>
      </c>
    </row>
    <row r="13" spans="1:9" ht="30" customHeight="1">
      <c r="A13" s="101">
        <v>8</v>
      </c>
      <c r="B13" s="106" t="s">
        <v>35</v>
      </c>
      <c r="C13" s="103">
        <v>6892557742.2200003</v>
      </c>
      <c r="D13" s="103"/>
      <c r="E13" s="103"/>
      <c r="F13" s="103">
        <v>0</v>
      </c>
      <c r="G13" s="104">
        <f t="shared" si="0"/>
        <v>6892557742.2200003</v>
      </c>
    </row>
    <row r="14" spans="1:9" ht="38.25" customHeight="1">
      <c r="A14" s="101">
        <v>9</v>
      </c>
      <c r="B14" s="106" t="s">
        <v>36</v>
      </c>
      <c r="C14" s="103">
        <v>100000000</v>
      </c>
      <c r="D14" s="103"/>
      <c r="E14" s="103"/>
      <c r="F14" s="103">
        <v>0</v>
      </c>
      <c r="G14" s="104">
        <f t="shared" si="0"/>
        <v>100000000</v>
      </c>
    </row>
    <row r="15" spans="1:9" ht="38.25" customHeight="1">
      <c r="A15" s="101">
        <v>10</v>
      </c>
      <c r="B15" s="106" t="s">
        <v>37</v>
      </c>
      <c r="C15" s="103">
        <v>4000000000</v>
      </c>
      <c r="D15" s="103"/>
      <c r="E15" s="103"/>
      <c r="F15" s="103">
        <v>0</v>
      </c>
      <c r="G15" s="104">
        <f t="shared" si="0"/>
        <v>4000000000</v>
      </c>
    </row>
    <row r="16" spans="1:9" ht="42">
      <c r="A16" s="101">
        <v>11</v>
      </c>
      <c r="B16" s="106" t="s">
        <v>38</v>
      </c>
      <c r="C16" s="107">
        <v>27544482857.540001</v>
      </c>
      <c r="D16" s="107"/>
      <c r="E16" s="107"/>
      <c r="F16" s="107">
        <v>0</v>
      </c>
      <c r="G16" s="104">
        <f t="shared" si="0"/>
        <v>27544482857.540001</v>
      </c>
    </row>
    <row r="17" spans="1:10" ht="63">
      <c r="A17" s="101">
        <v>12</v>
      </c>
      <c r="B17" s="106" t="s">
        <v>39</v>
      </c>
      <c r="C17" s="107">
        <v>48857617460.07</v>
      </c>
      <c r="D17" s="107"/>
      <c r="E17" s="107"/>
      <c r="F17" s="107">
        <v>0</v>
      </c>
      <c r="G17" s="104">
        <f t="shared" si="0"/>
        <v>48857617460.07</v>
      </c>
    </row>
    <row r="18" spans="1:10" ht="42">
      <c r="A18" s="101">
        <v>13</v>
      </c>
      <c r="B18" s="106" t="s">
        <v>40</v>
      </c>
      <c r="C18" s="107">
        <v>18163078852.380001</v>
      </c>
      <c r="D18" s="107"/>
      <c r="E18" s="107"/>
      <c r="F18" s="107">
        <v>0</v>
      </c>
      <c r="G18" s="104">
        <f t="shared" si="0"/>
        <v>18163078852.380001</v>
      </c>
    </row>
    <row r="19" spans="1:10" ht="42.75" customHeight="1">
      <c r="A19" s="101">
        <v>14</v>
      </c>
      <c r="B19" s="106" t="s">
        <v>41</v>
      </c>
      <c r="C19" s="107">
        <v>0</v>
      </c>
      <c r="D19" s="107"/>
      <c r="E19" s="107"/>
      <c r="F19" s="107">
        <v>6273378668.79</v>
      </c>
      <c r="G19" s="104">
        <f t="shared" si="0"/>
        <v>6273378668.79</v>
      </c>
    </row>
    <row r="20" spans="1:10" ht="42.75" customHeight="1">
      <c r="A20" s="101">
        <v>15</v>
      </c>
      <c r="B20" s="106" t="s">
        <v>42</v>
      </c>
      <c r="C20" s="107">
        <v>120000000000</v>
      </c>
      <c r="D20" s="107"/>
      <c r="E20" s="107"/>
      <c r="F20" s="107">
        <v>0</v>
      </c>
      <c r="G20" s="104">
        <f t="shared" si="0"/>
        <v>120000000000</v>
      </c>
      <c r="H20" s="100"/>
    </row>
    <row r="21" spans="1:10" ht="30" customHeight="1">
      <c r="A21" s="101"/>
      <c r="B21" s="95" t="s">
        <v>43</v>
      </c>
      <c r="C21" s="107">
        <f>SUM(C6:C20)</f>
        <v>938618725041.27051</v>
      </c>
      <c r="D21" s="107">
        <f t="shared" ref="D21:G21" si="1">SUM(D6:D20)</f>
        <v>7164026363.4799995</v>
      </c>
      <c r="E21" s="107">
        <f t="shared" si="1"/>
        <v>11428351850</v>
      </c>
      <c r="F21" s="107">
        <f t="shared" si="1"/>
        <v>217825648221.87</v>
      </c>
      <c r="G21" s="107">
        <f t="shared" si="1"/>
        <v>1175036751476.6204</v>
      </c>
      <c r="H21" s="105"/>
    </row>
    <row r="22" spans="1:10" ht="50.25" customHeight="1">
      <c r="B22" s="108"/>
      <c r="C22" s="109"/>
      <c r="D22" s="109"/>
      <c r="E22" s="109"/>
      <c r="F22" s="109"/>
      <c r="G22" s="109"/>
    </row>
    <row r="23" spans="1:10" ht="55.5" customHeight="1">
      <c r="A23" s="125" t="s">
        <v>44</v>
      </c>
      <c r="B23" s="126"/>
      <c r="C23" s="126"/>
      <c r="D23" s="126"/>
      <c r="E23" s="126"/>
      <c r="F23" s="126"/>
      <c r="G23" s="126"/>
      <c r="H23" s="126"/>
      <c r="I23" s="126"/>
    </row>
    <row r="24" spans="1:10" ht="30" customHeight="1">
      <c r="A24" s="99">
        <v>0</v>
      </c>
      <c r="B24" s="99">
        <v>1</v>
      </c>
      <c r="C24" s="99">
        <v>2</v>
      </c>
      <c r="D24" s="99">
        <v>3</v>
      </c>
      <c r="E24" s="99" t="s">
        <v>45</v>
      </c>
      <c r="F24" s="99">
        <v>5</v>
      </c>
      <c r="G24" s="99">
        <v>6</v>
      </c>
      <c r="H24" s="99">
        <v>7</v>
      </c>
      <c r="I24" s="99" t="s">
        <v>46</v>
      </c>
    </row>
    <row r="25" spans="1:10" ht="73.5" customHeight="1">
      <c r="A25" s="95" t="s">
        <v>20</v>
      </c>
      <c r="B25" s="95" t="s">
        <v>21</v>
      </c>
      <c r="C25" s="110" t="s">
        <v>47</v>
      </c>
      <c r="D25" s="95" t="s">
        <v>48</v>
      </c>
      <c r="E25" s="110" t="s">
        <v>49</v>
      </c>
      <c r="F25" s="110" t="s">
        <v>23</v>
      </c>
      <c r="G25" s="95" t="s">
        <v>24</v>
      </c>
      <c r="H25" s="95" t="s">
        <v>25</v>
      </c>
      <c r="I25" s="95" t="s">
        <v>26</v>
      </c>
    </row>
    <row r="26" spans="1:10" ht="22.8">
      <c r="A26" s="101"/>
      <c r="B26" s="101"/>
      <c r="C26" s="121" t="s">
        <v>27</v>
      </c>
      <c r="D26" s="121" t="s">
        <v>27</v>
      </c>
      <c r="E26" s="121" t="s">
        <v>27</v>
      </c>
      <c r="F26" s="121" t="s">
        <v>27</v>
      </c>
      <c r="G26" s="121" t="s">
        <v>27</v>
      </c>
      <c r="H26" s="121" t="s">
        <v>27</v>
      </c>
      <c r="I26" s="121" t="s">
        <v>27</v>
      </c>
    </row>
    <row r="27" spans="1:10">
      <c r="A27" s="101">
        <v>1</v>
      </c>
      <c r="B27" s="101" t="s">
        <v>50</v>
      </c>
      <c r="C27" s="111">
        <v>297457357385.83002</v>
      </c>
      <c r="D27" s="111">
        <v>107212806767.77</v>
      </c>
      <c r="E27" s="111">
        <f>C27-D27</f>
        <v>190244550618.06</v>
      </c>
      <c r="F27" s="111">
        <v>3082925262.8000002</v>
      </c>
      <c r="G27" s="111">
        <v>1535970488.6400001</v>
      </c>
      <c r="H27" s="111">
        <v>28397494107.389999</v>
      </c>
      <c r="I27" s="111">
        <f>E27+F27+G27+H27</f>
        <v>223260940476.89001</v>
      </c>
    </row>
    <row r="28" spans="1:10">
      <c r="A28" s="101">
        <v>2</v>
      </c>
      <c r="B28" s="101" t="s">
        <v>51</v>
      </c>
      <c r="C28" s="111">
        <v>6133141389.3999996</v>
      </c>
      <c r="D28" s="111">
        <v>0</v>
      </c>
      <c r="E28" s="111">
        <f t="shared" ref="E28:E31" si="2">C28-D28</f>
        <v>6133141389.3999996</v>
      </c>
      <c r="F28" s="111">
        <v>63565469.340000004</v>
      </c>
      <c r="G28" s="111">
        <v>0</v>
      </c>
      <c r="H28" s="111">
        <v>0</v>
      </c>
      <c r="I28" s="111">
        <f t="shared" ref="I28:I31" si="3">E28+F28+G28+H28</f>
        <v>6196706858.7399998</v>
      </c>
    </row>
    <row r="29" spans="1:10">
      <c r="A29" s="101">
        <v>3</v>
      </c>
      <c r="B29" s="101" t="s">
        <v>52</v>
      </c>
      <c r="C29" s="111">
        <v>3066570694.6999998</v>
      </c>
      <c r="D29" s="111">
        <v>0</v>
      </c>
      <c r="E29" s="111">
        <f t="shared" si="2"/>
        <v>3066570694.6999998</v>
      </c>
      <c r="F29" s="111">
        <v>31782734.670000002</v>
      </c>
      <c r="G29" s="111">
        <v>0</v>
      </c>
      <c r="H29" s="111">
        <v>0</v>
      </c>
      <c r="I29" s="111">
        <f t="shared" si="3"/>
        <v>3098353429.3699999</v>
      </c>
    </row>
    <row r="30" spans="1:10" ht="42">
      <c r="A30" s="101">
        <v>4</v>
      </c>
      <c r="B30" s="106" t="s">
        <v>53</v>
      </c>
      <c r="C30" s="111">
        <v>10303677534.190001</v>
      </c>
      <c r="D30" s="111">
        <v>0</v>
      </c>
      <c r="E30" s="111">
        <f t="shared" si="2"/>
        <v>10303677534.190001</v>
      </c>
      <c r="F30" s="111">
        <v>106789988.48</v>
      </c>
      <c r="G30" s="111">
        <v>0</v>
      </c>
      <c r="H30" s="111">
        <v>0</v>
      </c>
      <c r="I30" s="111">
        <f t="shared" si="3"/>
        <v>10410467522.67</v>
      </c>
    </row>
    <row r="31" spans="1:10">
      <c r="A31" s="101">
        <v>5</v>
      </c>
      <c r="B31" s="101" t="s">
        <v>54</v>
      </c>
      <c r="C31" s="111">
        <v>6133141389.3999996</v>
      </c>
      <c r="D31" s="111">
        <v>69362636</v>
      </c>
      <c r="E31" s="111">
        <f t="shared" si="2"/>
        <v>6063778753.3999996</v>
      </c>
      <c r="F31" s="111">
        <v>63565469.340000004</v>
      </c>
      <c r="G31" s="111">
        <v>109712177.76000001</v>
      </c>
      <c r="H31" s="111">
        <v>2028392436.24</v>
      </c>
      <c r="I31" s="111">
        <f t="shared" si="3"/>
        <v>8265448836.7399998</v>
      </c>
    </row>
    <row r="32" spans="1:10" ht="36.75" customHeight="1">
      <c r="A32" s="101"/>
      <c r="B32" s="79" t="s">
        <v>26</v>
      </c>
      <c r="C32" s="112">
        <f>SUM(C27:C31)</f>
        <v>323093888393.52008</v>
      </c>
      <c r="D32" s="112">
        <f t="shared" ref="D32:G32" si="4">SUM(D27:D31)</f>
        <v>107282169403.77</v>
      </c>
      <c r="E32" s="112">
        <f t="shared" si="4"/>
        <v>215811718989.75</v>
      </c>
      <c r="F32" s="112">
        <f t="shared" si="4"/>
        <v>3348628924.6300006</v>
      </c>
      <c r="G32" s="112">
        <f t="shared" si="4"/>
        <v>1645682666.4000001</v>
      </c>
      <c r="H32" s="112">
        <f t="shared" ref="H32:I32" si="5">SUM(H27:H31)</f>
        <v>30425886543.630001</v>
      </c>
      <c r="I32" s="112">
        <f t="shared" si="5"/>
        <v>251231917124.41</v>
      </c>
      <c r="J32" s="105"/>
    </row>
    <row r="33" spans="1:10">
      <c r="G33" s="105"/>
    </row>
    <row r="34" spans="1:10" ht="24" customHeight="1">
      <c r="A34" s="127" t="s">
        <v>55</v>
      </c>
      <c r="B34" s="127"/>
      <c r="C34" s="127"/>
      <c r="D34" s="113"/>
      <c r="E34" s="113"/>
      <c r="F34" s="113"/>
      <c r="G34" s="105"/>
    </row>
    <row r="35" spans="1:10" ht="70.95" customHeight="1">
      <c r="A35" s="128" t="s">
        <v>56</v>
      </c>
      <c r="B35" s="128"/>
      <c r="C35" s="128"/>
      <c r="D35" s="128"/>
      <c r="E35" s="128"/>
      <c r="F35" s="128"/>
      <c r="G35" s="128"/>
      <c r="H35" s="128"/>
      <c r="I35" s="128"/>
    </row>
    <row r="36" spans="1:10" ht="42.75" customHeight="1">
      <c r="B36" s="114"/>
      <c r="C36" s="114"/>
      <c r="D36" s="114"/>
      <c r="E36" s="114"/>
      <c r="F36" s="114"/>
      <c r="G36" s="114"/>
      <c r="I36" s="116"/>
      <c r="J36" s="105"/>
    </row>
    <row r="37" spans="1:10">
      <c r="B37" s="114"/>
      <c r="C37" s="114"/>
      <c r="D37" s="114"/>
      <c r="E37" s="114"/>
      <c r="F37" s="114"/>
      <c r="G37" s="114"/>
      <c r="I37" s="116"/>
    </row>
    <row r="38" spans="1:10">
      <c r="B38" s="115"/>
      <c r="C38" s="114"/>
      <c r="D38" s="114"/>
      <c r="E38" s="114"/>
      <c r="F38" s="114"/>
      <c r="G38" s="114"/>
    </row>
    <row r="39" spans="1:10" ht="22.8">
      <c r="B39" s="100"/>
      <c r="C39" s="129" t="s">
        <v>57</v>
      </c>
      <c r="D39" s="129"/>
      <c r="E39" s="129"/>
      <c r="F39" s="129"/>
      <c r="G39" s="129"/>
    </row>
    <row r="40" spans="1:10" ht="35.25" customHeight="1">
      <c r="B40" s="100"/>
      <c r="C40" s="129" t="s">
        <v>58</v>
      </c>
      <c r="D40" s="129"/>
      <c r="E40" s="129"/>
      <c r="F40" s="129"/>
      <c r="G40" s="129"/>
    </row>
    <row r="41" spans="1:10" ht="22.8">
      <c r="B41" s="100"/>
      <c r="C41" s="129" t="s">
        <v>59</v>
      </c>
      <c r="D41" s="129"/>
      <c r="E41" s="129"/>
      <c r="F41" s="129"/>
      <c r="G41" s="129"/>
    </row>
    <row r="42" spans="1:10" ht="22.8">
      <c r="B42" s="100"/>
      <c r="C42" s="129" t="s">
        <v>60</v>
      </c>
      <c r="D42" s="129"/>
      <c r="E42" s="129"/>
      <c r="F42" s="129"/>
      <c r="G42" s="129"/>
    </row>
  </sheetData>
  <mergeCells count="10">
    <mergeCell ref="A35:I35"/>
    <mergeCell ref="C39:G39"/>
    <mergeCell ref="C40:G40"/>
    <mergeCell ref="C41:G41"/>
    <mergeCell ref="C42:G42"/>
    <mergeCell ref="A1:G1"/>
    <mergeCell ref="A2:G2"/>
    <mergeCell ref="A3:G3"/>
    <mergeCell ref="A23:I23"/>
    <mergeCell ref="A34:C34"/>
  </mergeCells>
  <pageMargins left="0.74803149606299202" right="0.74803149606299202" top="0.39370078740157499" bottom="0.41" header="0.511811023622047" footer="0.511811023622047"/>
  <pageSetup scale="4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4"/>
  <sheetViews>
    <sheetView topLeftCell="M37" workbookViewId="0">
      <selection activeCell="A4" sqref="A4:T46"/>
    </sheetView>
  </sheetViews>
  <sheetFormatPr defaultColWidth="8.88671875" defaultRowHeight="13.2"/>
  <cols>
    <col min="1" max="1" width="4.109375" style="71" customWidth="1"/>
    <col min="2" max="2" width="22.44140625" style="71" customWidth="1"/>
    <col min="3" max="3" width="7.44140625" style="71" customWidth="1"/>
    <col min="4" max="4" width="25.5546875" style="71" customWidth="1"/>
    <col min="5" max="5" width="23.6640625" style="71" customWidth="1"/>
    <col min="6" max="6" width="28.33203125" style="71" customWidth="1"/>
    <col min="7" max="7" width="21.33203125" style="71" customWidth="1"/>
    <col min="8" max="8" width="24.44140625" style="71" customWidth="1"/>
    <col min="9" max="9" width="22.6640625" style="71" customWidth="1"/>
    <col min="10" max="12" width="25.5546875" style="71" customWidth="1"/>
    <col min="13" max="18" width="22" style="71" customWidth="1"/>
    <col min="19" max="19" width="24.33203125" style="71" customWidth="1"/>
    <col min="20" max="20" width="24.109375" style="71" customWidth="1"/>
    <col min="21" max="21" width="6.44140625" style="71" customWidth="1"/>
    <col min="22" max="22" width="8.88671875" style="71"/>
    <col min="23" max="23" width="16.33203125" style="71" customWidth="1"/>
    <col min="24" max="24" width="16.88671875" style="71" customWidth="1"/>
    <col min="25" max="25" width="21" style="71" customWidth="1"/>
    <col min="26" max="26" width="8.88671875" style="71"/>
    <col min="27" max="27" width="17.44140625" style="71" customWidth="1"/>
    <col min="28" max="28" width="12.33203125" style="71" customWidth="1"/>
    <col min="29" max="29" width="17.88671875" style="71" customWidth="1"/>
    <col min="30" max="31" width="8.88671875" style="71"/>
    <col min="32" max="32" width="17.88671875" style="71" customWidth="1"/>
    <col min="33" max="33" width="16.33203125" style="71" customWidth="1"/>
    <col min="34" max="34" width="17.88671875" style="71" customWidth="1"/>
    <col min="35" max="16384" width="8.88671875" style="71"/>
  </cols>
  <sheetData>
    <row r="1" spans="1:34" ht="22.8">
      <c r="A1" s="130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34" ht="24.6">
      <c r="A2" s="131" t="s">
        <v>62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34" ht="18" customHeight="1">
      <c r="A3" s="132" t="s">
        <v>63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34" ht="17.399999999999999">
      <c r="A4" s="72" t="s">
        <v>64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34" ht="20.399999999999999"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</row>
    <row r="6" spans="1:34" ht="15.6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 t="s">
        <v>65</v>
      </c>
      <c r="G6" s="16">
        <v>7</v>
      </c>
      <c r="H6" s="16">
        <v>8</v>
      </c>
      <c r="I6" s="16">
        <v>9</v>
      </c>
      <c r="J6" s="16" t="s">
        <v>66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  <c r="Q6" s="16">
        <v>17</v>
      </c>
      <c r="R6" s="16">
        <v>18</v>
      </c>
      <c r="S6" s="16" t="s">
        <v>67</v>
      </c>
      <c r="T6" s="16" t="s">
        <v>68</v>
      </c>
      <c r="U6" s="73"/>
    </row>
    <row r="7" spans="1:34" ht="12.75" customHeight="1">
      <c r="A7" s="139" t="s">
        <v>20</v>
      </c>
      <c r="B7" s="139" t="s">
        <v>21</v>
      </c>
      <c r="C7" s="139" t="s">
        <v>69</v>
      </c>
      <c r="D7" s="139" t="s">
        <v>70</v>
      </c>
      <c r="E7" s="139" t="s">
        <v>71</v>
      </c>
      <c r="F7" s="139" t="s">
        <v>72</v>
      </c>
      <c r="G7" s="134" t="s">
        <v>73</v>
      </c>
      <c r="H7" s="135"/>
      <c r="I7" s="136"/>
      <c r="J7" s="139" t="s">
        <v>49</v>
      </c>
      <c r="K7" s="139" t="s">
        <v>23</v>
      </c>
      <c r="L7" s="139" t="s">
        <v>24</v>
      </c>
      <c r="M7" s="139" t="s">
        <v>74</v>
      </c>
      <c r="N7" s="139" t="s">
        <v>75</v>
      </c>
      <c r="O7" s="139" t="s">
        <v>76</v>
      </c>
      <c r="P7" s="139" t="s">
        <v>77</v>
      </c>
      <c r="Q7" s="139" t="s">
        <v>78</v>
      </c>
      <c r="R7" s="139" t="s">
        <v>79</v>
      </c>
      <c r="S7" s="139" t="s">
        <v>80</v>
      </c>
      <c r="T7" s="139" t="s">
        <v>81</v>
      </c>
      <c r="U7" s="141" t="s">
        <v>20</v>
      </c>
    </row>
    <row r="8" spans="1:34" ht="50.25" customHeight="1">
      <c r="A8" s="140"/>
      <c r="B8" s="140"/>
      <c r="C8" s="140"/>
      <c r="D8" s="140"/>
      <c r="E8" s="140"/>
      <c r="F8" s="140"/>
      <c r="G8" s="3" t="s">
        <v>82</v>
      </c>
      <c r="H8" s="3" t="s">
        <v>83</v>
      </c>
      <c r="I8" s="3" t="s">
        <v>84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2"/>
    </row>
    <row r="9" spans="1:34" ht="30" customHeight="1">
      <c r="A9" s="73"/>
      <c r="B9" s="73"/>
      <c r="C9" s="73"/>
      <c r="D9" s="122" t="s">
        <v>27</v>
      </c>
      <c r="E9" s="122" t="s">
        <v>27</v>
      </c>
      <c r="F9" s="122" t="s">
        <v>27</v>
      </c>
      <c r="G9" s="122" t="s">
        <v>27</v>
      </c>
      <c r="H9" s="122" t="s">
        <v>27</v>
      </c>
      <c r="I9" s="122" t="s">
        <v>27</v>
      </c>
      <c r="J9" s="122" t="s">
        <v>27</v>
      </c>
      <c r="K9" s="122" t="s">
        <v>27</v>
      </c>
      <c r="L9" s="122" t="s">
        <v>27</v>
      </c>
      <c r="M9" s="122" t="s">
        <v>27</v>
      </c>
      <c r="N9" s="122" t="s">
        <v>27</v>
      </c>
      <c r="O9" s="122" t="s">
        <v>27</v>
      </c>
      <c r="P9" s="122" t="s">
        <v>27</v>
      </c>
      <c r="Q9" s="122" t="s">
        <v>27</v>
      </c>
      <c r="R9" s="122" t="s">
        <v>27</v>
      </c>
      <c r="S9" s="122" t="s">
        <v>27</v>
      </c>
      <c r="T9" s="122" t="s">
        <v>27</v>
      </c>
      <c r="U9" s="73"/>
    </row>
    <row r="10" spans="1:34" ht="30" customHeight="1">
      <c r="A10" s="73">
        <v>1</v>
      </c>
      <c r="B10" s="74" t="s">
        <v>85</v>
      </c>
      <c r="C10" s="75">
        <v>17</v>
      </c>
      <c r="D10" s="76">
        <v>3937640629.1121898</v>
      </c>
      <c r="E10" s="76">
        <v>521536754.31569999</v>
      </c>
      <c r="F10" s="77">
        <f>D10+E10</f>
        <v>4459177383.4278898</v>
      </c>
      <c r="G10" s="76">
        <v>65118215.920000002</v>
      </c>
      <c r="H10" s="76">
        <v>0</v>
      </c>
      <c r="I10" s="76">
        <f>831857419.68-H10-G10</f>
        <v>766739203.75999999</v>
      </c>
      <c r="J10" s="76">
        <f>F10-G10-H10-I10</f>
        <v>3627319963.7478895</v>
      </c>
      <c r="K10" s="76">
        <v>44317379.939599998</v>
      </c>
      <c r="L10" s="76">
        <v>135423135.93900001</v>
      </c>
      <c r="M10" s="76">
        <v>110172499.163507</v>
      </c>
      <c r="N10" s="76">
        <f>M10/2</f>
        <v>55086249.5817535</v>
      </c>
      <c r="O10" s="76">
        <f>M10-N10</f>
        <v>55086249.5817535</v>
      </c>
      <c r="P10" s="76">
        <v>2068455637.0023999</v>
      </c>
      <c r="Q10" s="92">
        <v>0</v>
      </c>
      <c r="R10" s="76">
        <f>P10-Q10</f>
        <v>2068455637.0023999</v>
      </c>
      <c r="S10" s="92">
        <f t="shared" ref="S10:S45" si="0">F10+M10+P10+K10+L10</f>
        <v>6817546035.4723978</v>
      </c>
      <c r="T10" s="93">
        <f t="shared" ref="T10:T45" si="1">J10+K10+L10+O10+R10</f>
        <v>5930602366.2106438</v>
      </c>
      <c r="U10" s="73">
        <v>1</v>
      </c>
      <c r="AH10" s="86">
        <v>0</v>
      </c>
    </row>
    <row r="11" spans="1:34" ht="30" customHeight="1">
      <c r="A11" s="73">
        <v>2</v>
      </c>
      <c r="B11" s="74" t="s">
        <v>86</v>
      </c>
      <c r="C11" s="78">
        <v>21</v>
      </c>
      <c r="D11" s="76">
        <v>4188972487.5549202</v>
      </c>
      <c r="E11" s="76">
        <v>0</v>
      </c>
      <c r="F11" s="77">
        <f t="shared" ref="F11:F45" si="2">D11+E11</f>
        <v>4188972487.5549202</v>
      </c>
      <c r="G11" s="76">
        <v>81744975.519999996</v>
      </c>
      <c r="H11" s="76">
        <v>0</v>
      </c>
      <c r="I11" s="76">
        <f>717902902.29-H11-G11</f>
        <v>636157926.76999998</v>
      </c>
      <c r="J11" s="76">
        <f t="shared" ref="J11:J45" si="3">F11-G11-H11-I11</f>
        <v>3471069585.2649202</v>
      </c>
      <c r="K11" s="76">
        <v>43415598.186399996</v>
      </c>
      <c r="L11" s="76">
        <v>123887970.19310001</v>
      </c>
      <c r="M11" s="76">
        <v>117204593.143582</v>
      </c>
      <c r="N11" s="76">
        <v>0</v>
      </c>
      <c r="O11" s="76">
        <f t="shared" ref="O11:O45" si="4">M11-N11</f>
        <v>117204593.143582</v>
      </c>
      <c r="P11" s="76">
        <v>2269859681.573</v>
      </c>
      <c r="Q11" s="92">
        <v>0</v>
      </c>
      <c r="R11" s="76">
        <f t="shared" ref="R11:R45" si="5">P11-Q11</f>
        <v>2269859681.573</v>
      </c>
      <c r="S11" s="92">
        <f t="shared" si="0"/>
        <v>6743340330.6510029</v>
      </c>
      <c r="T11" s="93">
        <f t="shared" si="1"/>
        <v>6025437428.361002</v>
      </c>
      <c r="U11" s="73">
        <v>2</v>
      </c>
      <c r="AH11" s="86">
        <v>0</v>
      </c>
    </row>
    <row r="12" spans="1:34" ht="30" customHeight="1">
      <c r="A12" s="73">
        <v>3</v>
      </c>
      <c r="B12" s="74" t="s">
        <v>87</v>
      </c>
      <c r="C12" s="78">
        <v>31</v>
      </c>
      <c r="D12" s="76">
        <v>4227900279.6747499</v>
      </c>
      <c r="E12" s="76">
        <v>35309800439.482399</v>
      </c>
      <c r="F12" s="77">
        <f t="shared" si="2"/>
        <v>39537700719.15715</v>
      </c>
      <c r="G12" s="76">
        <v>52072982.520000003</v>
      </c>
      <c r="H12" s="76">
        <v>0</v>
      </c>
      <c r="I12" s="76">
        <f>1225965398.13-H12-G12</f>
        <v>1173892415.6100001</v>
      </c>
      <c r="J12" s="76">
        <f t="shared" si="3"/>
        <v>38311735321.027153</v>
      </c>
      <c r="K12" s="76">
        <v>317389405.48040003</v>
      </c>
      <c r="L12" s="76">
        <v>136635948.87720001</v>
      </c>
      <c r="M12" s="76">
        <v>118293766.216747</v>
      </c>
      <c r="N12" s="76">
        <f>M12/2</f>
        <v>59146883.1083735</v>
      </c>
      <c r="O12" s="76">
        <f t="shared" si="4"/>
        <v>59146883.1083735</v>
      </c>
      <c r="P12" s="76">
        <v>2412749705.8410001</v>
      </c>
      <c r="Q12" s="92">
        <v>0</v>
      </c>
      <c r="R12" s="76">
        <f t="shared" si="5"/>
        <v>2412749705.8410001</v>
      </c>
      <c r="S12" s="92">
        <f t="shared" si="0"/>
        <v>42522769545.572495</v>
      </c>
      <c r="T12" s="93">
        <f t="shared" si="1"/>
        <v>41237657264.334129</v>
      </c>
      <c r="U12" s="73">
        <v>3</v>
      </c>
      <c r="AH12" s="86">
        <v>0</v>
      </c>
    </row>
    <row r="13" spans="1:34" ht="30" customHeight="1">
      <c r="A13" s="73">
        <v>4</v>
      </c>
      <c r="B13" s="74" t="s">
        <v>88</v>
      </c>
      <c r="C13" s="78">
        <v>21</v>
      </c>
      <c r="D13" s="76">
        <v>4181124940.7628102</v>
      </c>
      <c r="E13" s="76">
        <v>1205863485.5060999</v>
      </c>
      <c r="F13" s="77">
        <f t="shared" si="2"/>
        <v>5386988426.2689104</v>
      </c>
      <c r="G13" s="76">
        <v>56280977.920000002</v>
      </c>
      <c r="H13" s="76">
        <v>0</v>
      </c>
      <c r="I13" s="76">
        <f>339702673.38-H13-G13</f>
        <v>283421695.45999998</v>
      </c>
      <c r="J13" s="76">
        <f t="shared" si="3"/>
        <v>5047285752.8889103</v>
      </c>
      <c r="K13" s="76">
        <v>52661113.472599998</v>
      </c>
      <c r="L13" s="76">
        <v>177325599.07229999</v>
      </c>
      <c r="M13" s="76">
        <v>116985024.136986</v>
      </c>
      <c r="N13" s="76">
        <v>0</v>
      </c>
      <c r="O13" s="76">
        <f t="shared" si="4"/>
        <v>116985024.136986</v>
      </c>
      <c r="P13" s="76">
        <v>2956303494.6233001</v>
      </c>
      <c r="Q13" s="92">
        <v>0</v>
      </c>
      <c r="R13" s="76">
        <f t="shared" si="5"/>
        <v>2956303494.6233001</v>
      </c>
      <c r="S13" s="92">
        <f t="shared" si="0"/>
        <v>8690263657.5740967</v>
      </c>
      <c r="T13" s="93">
        <f t="shared" si="1"/>
        <v>8350560984.1940956</v>
      </c>
      <c r="U13" s="73">
        <v>4</v>
      </c>
      <c r="AH13" s="86">
        <v>0</v>
      </c>
    </row>
    <row r="14" spans="1:34" ht="30" customHeight="1">
      <c r="A14" s="73">
        <v>5</v>
      </c>
      <c r="B14" s="74" t="s">
        <v>89</v>
      </c>
      <c r="C14" s="78">
        <v>20</v>
      </c>
      <c r="D14" s="76">
        <v>5030033387.8556204</v>
      </c>
      <c r="E14" s="76">
        <v>0</v>
      </c>
      <c r="F14" s="77">
        <f t="shared" si="2"/>
        <v>5030033387.8556204</v>
      </c>
      <c r="G14" s="76">
        <v>132109967.23999999</v>
      </c>
      <c r="H14" s="76">
        <v>201255000</v>
      </c>
      <c r="I14" s="76">
        <f>1399725921.56-H14-G14</f>
        <v>1066360954.3199999</v>
      </c>
      <c r="J14" s="76">
        <f t="shared" si="3"/>
        <v>3630307466.2956209</v>
      </c>
      <c r="K14" s="76">
        <v>52132571.674400002</v>
      </c>
      <c r="L14" s="76">
        <v>140429052.07249999</v>
      </c>
      <c r="M14" s="76">
        <v>140736903.494679</v>
      </c>
      <c r="N14" s="76">
        <v>0</v>
      </c>
      <c r="O14" s="76">
        <f t="shared" si="4"/>
        <v>140736903.494679</v>
      </c>
      <c r="P14" s="76">
        <v>2517137762.7262998</v>
      </c>
      <c r="Q14" s="92">
        <v>0</v>
      </c>
      <c r="R14" s="76">
        <f t="shared" si="5"/>
        <v>2517137762.7262998</v>
      </c>
      <c r="S14" s="92">
        <f t="shared" si="0"/>
        <v>7880469677.8234997</v>
      </c>
      <c r="T14" s="93">
        <f t="shared" si="1"/>
        <v>6480743756.2634993</v>
      </c>
      <c r="U14" s="73">
        <v>5</v>
      </c>
      <c r="AH14" s="86">
        <v>0</v>
      </c>
    </row>
    <row r="15" spans="1:34" ht="30" customHeight="1">
      <c r="A15" s="73">
        <v>6</v>
      </c>
      <c r="B15" s="74" t="s">
        <v>90</v>
      </c>
      <c r="C15" s="78">
        <v>8</v>
      </c>
      <c r="D15" s="76">
        <v>3720795009.3276</v>
      </c>
      <c r="E15" s="76">
        <v>19890917349.459801</v>
      </c>
      <c r="F15" s="77">
        <f t="shared" si="2"/>
        <v>23611712358.787399</v>
      </c>
      <c r="G15" s="76">
        <v>27309923.140000001</v>
      </c>
      <c r="H15" s="76">
        <v>0</v>
      </c>
      <c r="I15" s="76">
        <f>1516796887.21-H15-G15</f>
        <v>1489486964.0699999</v>
      </c>
      <c r="J15" s="76">
        <f t="shared" si="3"/>
        <v>22094915471.5774</v>
      </c>
      <c r="K15" s="76">
        <v>160749828.36840001</v>
      </c>
      <c r="L15" s="76">
        <v>103799720.17900001</v>
      </c>
      <c r="M15" s="76">
        <v>104105306.619903</v>
      </c>
      <c r="N15" s="76">
        <f t="shared" ref="N15:N21" si="6">M15/2</f>
        <v>52052653.309951499</v>
      </c>
      <c r="O15" s="76">
        <f t="shared" si="4"/>
        <v>52052653.309951499</v>
      </c>
      <c r="P15" s="76">
        <v>2015301137.425</v>
      </c>
      <c r="Q15" s="92">
        <v>0</v>
      </c>
      <c r="R15" s="76">
        <f t="shared" si="5"/>
        <v>2015301137.425</v>
      </c>
      <c r="S15" s="92">
        <f t="shared" si="0"/>
        <v>25995668351.379704</v>
      </c>
      <c r="T15" s="93">
        <f t="shared" si="1"/>
        <v>24426818810.859753</v>
      </c>
      <c r="U15" s="73">
        <v>6</v>
      </c>
      <c r="AH15" s="86">
        <v>0</v>
      </c>
    </row>
    <row r="16" spans="1:34" ht="30" customHeight="1">
      <c r="A16" s="73">
        <v>7</v>
      </c>
      <c r="B16" s="74" t="s">
        <v>91</v>
      </c>
      <c r="C16" s="78">
        <v>23</v>
      </c>
      <c r="D16" s="76">
        <v>4715981462.7567196</v>
      </c>
      <c r="E16" s="76">
        <v>0</v>
      </c>
      <c r="F16" s="77">
        <f t="shared" si="2"/>
        <v>4715981462.7567196</v>
      </c>
      <c r="G16" s="76">
        <v>37138438</v>
      </c>
      <c r="H16" s="76">
        <v>0</v>
      </c>
      <c r="I16" s="76">
        <f>1087204390.24-H16-G16</f>
        <v>1050065952.24</v>
      </c>
      <c r="J16" s="76">
        <f t="shared" si="3"/>
        <v>3628777072.5167198</v>
      </c>
      <c r="K16" s="76">
        <v>48877656.000699997</v>
      </c>
      <c r="L16" s="76">
        <v>138061138.0932</v>
      </c>
      <c r="M16" s="76">
        <v>131949944.827178</v>
      </c>
      <c r="N16" s="76">
        <f t="shared" si="6"/>
        <v>65974972.413589001</v>
      </c>
      <c r="O16" s="76">
        <f t="shared" si="4"/>
        <v>65974972.413589001</v>
      </c>
      <c r="P16" s="76">
        <v>2477164251.8667998</v>
      </c>
      <c r="Q16" s="92">
        <v>0</v>
      </c>
      <c r="R16" s="76">
        <f t="shared" si="5"/>
        <v>2477164251.8667998</v>
      </c>
      <c r="S16" s="92">
        <f t="shared" si="0"/>
        <v>7512034453.5445967</v>
      </c>
      <c r="T16" s="93">
        <f t="shared" si="1"/>
        <v>6358855090.8910084</v>
      </c>
      <c r="U16" s="73">
        <v>7</v>
      </c>
      <c r="AH16" s="86">
        <v>0</v>
      </c>
    </row>
    <row r="17" spans="1:34" ht="30" customHeight="1">
      <c r="A17" s="73">
        <v>8</v>
      </c>
      <c r="B17" s="74" t="s">
        <v>92</v>
      </c>
      <c r="C17" s="78">
        <v>27</v>
      </c>
      <c r="D17" s="76">
        <v>5224631594.4937296</v>
      </c>
      <c r="E17" s="76">
        <v>0</v>
      </c>
      <c r="F17" s="77">
        <f t="shared" si="2"/>
        <v>5224631594.4937296</v>
      </c>
      <c r="G17" s="76">
        <v>23242642.989999998</v>
      </c>
      <c r="H17" s="76">
        <v>0</v>
      </c>
      <c r="I17" s="76">
        <f>609502174.5-H17-G17</f>
        <v>586259531.50999999</v>
      </c>
      <c r="J17" s="76">
        <f t="shared" si="3"/>
        <v>4615129419.9937296</v>
      </c>
      <c r="K17" s="76">
        <v>54149438.001500003</v>
      </c>
      <c r="L17" s="76">
        <v>135934122.50330001</v>
      </c>
      <c r="M17" s="76">
        <v>146181628.592172</v>
      </c>
      <c r="N17" s="76">
        <v>0</v>
      </c>
      <c r="O17" s="76">
        <f t="shared" si="4"/>
        <v>146181628.592172</v>
      </c>
      <c r="P17" s="76">
        <v>2785818531.0353999</v>
      </c>
      <c r="Q17" s="92">
        <v>0</v>
      </c>
      <c r="R17" s="76">
        <f t="shared" si="5"/>
        <v>2785818531.0353999</v>
      </c>
      <c r="S17" s="92">
        <f t="shared" si="0"/>
        <v>8346715314.6261015</v>
      </c>
      <c r="T17" s="93">
        <f t="shared" si="1"/>
        <v>7737213140.1261005</v>
      </c>
      <c r="U17" s="73">
        <v>8</v>
      </c>
      <c r="AH17" s="86">
        <v>0</v>
      </c>
    </row>
    <row r="18" spans="1:34" ht="30" customHeight="1">
      <c r="A18" s="73">
        <v>9</v>
      </c>
      <c r="B18" s="74" t="s">
        <v>93</v>
      </c>
      <c r="C18" s="78">
        <v>18</v>
      </c>
      <c r="D18" s="76">
        <v>4228621311.5690799</v>
      </c>
      <c r="E18" s="76">
        <v>0</v>
      </c>
      <c r="F18" s="77">
        <f t="shared" si="2"/>
        <v>4228621311.5690799</v>
      </c>
      <c r="G18" s="76">
        <v>688057267.88</v>
      </c>
      <c r="H18" s="76">
        <v>385585444.64999998</v>
      </c>
      <c r="I18" s="76">
        <f>1848246994.9-H18-G18</f>
        <v>774604282.37</v>
      </c>
      <c r="J18" s="76">
        <f t="shared" si="3"/>
        <v>2380374316.6690798</v>
      </c>
      <c r="K18" s="76">
        <v>43826528.896700002</v>
      </c>
      <c r="L18" s="76">
        <v>124046007.80060001</v>
      </c>
      <c r="M18" s="76">
        <v>118313940.197521</v>
      </c>
      <c r="N18" s="76">
        <f t="shared" si="6"/>
        <v>59156970.098760501</v>
      </c>
      <c r="O18" s="76">
        <f t="shared" si="4"/>
        <v>59156970.098760501</v>
      </c>
      <c r="P18" s="76">
        <v>2073891763.5065999</v>
      </c>
      <c r="Q18" s="92">
        <v>0</v>
      </c>
      <c r="R18" s="76">
        <f t="shared" si="5"/>
        <v>2073891763.5065999</v>
      </c>
      <c r="S18" s="92">
        <f t="shared" si="0"/>
        <v>6588699551.9705009</v>
      </c>
      <c r="T18" s="93">
        <f t="shared" si="1"/>
        <v>4681295586.9717407</v>
      </c>
      <c r="U18" s="73">
        <v>9</v>
      </c>
      <c r="AH18" s="86">
        <v>0</v>
      </c>
    </row>
    <row r="19" spans="1:34" ht="30" customHeight="1">
      <c r="A19" s="73">
        <v>10</v>
      </c>
      <c r="B19" s="74" t="s">
        <v>94</v>
      </c>
      <c r="C19" s="78">
        <v>25</v>
      </c>
      <c r="D19" s="76">
        <v>4269727610.0532598</v>
      </c>
      <c r="E19" s="76">
        <v>31424176876.165699</v>
      </c>
      <c r="F19" s="77">
        <f t="shared" si="2"/>
        <v>35693904486.218956</v>
      </c>
      <c r="G19" s="76">
        <v>30188064.079999998</v>
      </c>
      <c r="H19" s="76">
        <v>83333333.329999998</v>
      </c>
      <c r="I19" s="76">
        <f>1705166112.19-H19-G19</f>
        <v>1591644714.7800002</v>
      </c>
      <c r="J19" s="76">
        <f t="shared" si="3"/>
        <v>33988738374.028954</v>
      </c>
      <c r="K19" s="76">
        <v>257710204.3073</v>
      </c>
      <c r="L19" s="76">
        <v>182257049.20899999</v>
      </c>
      <c r="M19" s="76">
        <v>119464066.392637</v>
      </c>
      <c r="N19" s="76">
        <f t="shared" si="6"/>
        <v>59732033.1963185</v>
      </c>
      <c r="O19" s="76">
        <f t="shared" si="4"/>
        <v>59732033.1963185</v>
      </c>
      <c r="P19" s="76">
        <v>2759189008.8653998</v>
      </c>
      <c r="Q19" s="92">
        <v>0</v>
      </c>
      <c r="R19" s="76">
        <f t="shared" si="5"/>
        <v>2759189008.8653998</v>
      </c>
      <c r="S19" s="92">
        <f t="shared" si="0"/>
        <v>39012524814.993294</v>
      </c>
      <c r="T19" s="93">
        <f t="shared" si="1"/>
        <v>37247626669.606979</v>
      </c>
      <c r="U19" s="73">
        <v>10</v>
      </c>
      <c r="AH19" s="86">
        <v>0</v>
      </c>
    </row>
    <row r="20" spans="1:34" ht="30" customHeight="1">
      <c r="A20" s="73">
        <v>11</v>
      </c>
      <c r="B20" s="74" t="s">
        <v>95</v>
      </c>
      <c r="C20" s="78">
        <v>13</v>
      </c>
      <c r="D20" s="76">
        <v>3762107293.6844201</v>
      </c>
      <c r="E20" s="76">
        <v>0</v>
      </c>
      <c r="F20" s="77">
        <f t="shared" si="2"/>
        <v>3762107293.6844201</v>
      </c>
      <c r="G20" s="76">
        <v>59563435.57</v>
      </c>
      <c r="H20" s="76">
        <v>0</v>
      </c>
      <c r="I20" s="76">
        <f>606629100.62-H20-G20</f>
        <v>547065665.04999995</v>
      </c>
      <c r="J20" s="76">
        <f t="shared" si="3"/>
        <v>3155478193.0644197</v>
      </c>
      <c r="K20" s="76">
        <v>38991456.518700004</v>
      </c>
      <c r="L20" s="76">
        <v>109030529.4886</v>
      </c>
      <c r="M20" s="76">
        <v>105261196.159484</v>
      </c>
      <c r="N20" s="76">
        <v>0</v>
      </c>
      <c r="O20" s="76">
        <f t="shared" si="4"/>
        <v>105261196.159484</v>
      </c>
      <c r="P20" s="76">
        <v>2051107906.1514001</v>
      </c>
      <c r="Q20" s="92">
        <v>0</v>
      </c>
      <c r="R20" s="76">
        <f t="shared" si="5"/>
        <v>2051107906.1514001</v>
      </c>
      <c r="S20" s="92">
        <f t="shared" si="0"/>
        <v>6066498382.0026035</v>
      </c>
      <c r="T20" s="93">
        <f t="shared" si="1"/>
        <v>5459869281.3826036</v>
      </c>
      <c r="U20" s="73">
        <v>11</v>
      </c>
      <c r="AH20" s="86">
        <v>0</v>
      </c>
    </row>
    <row r="21" spans="1:34" ht="30" customHeight="1">
      <c r="A21" s="73">
        <v>12</v>
      </c>
      <c r="B21" s="74" t="s">
        <v>96</v>
      </c>
      <c r="C21" s="78">
        <v>18</v>
      </c>
      <c r="D21" s="76">
        <v>3932005072.6185298</v>
      </c>
      <c r="E21" s="76">
        <v>3699808792.1368999</v>
      </c>
      <c r="F21" s="77">
        <f t="shared" si="2"/>
        <v>7631813864.7554302</v>
      </c>
      <c r="G21" s="76">
        <v>186112935.30000001</v>
      </c>
      <c r="H21" s="76">
        <v>0</v>
      </c>
      <c r="I21" s="76">
        <f>1273109842.53-H21-G21</f>
        <v>1086996907.23</v>
      </c>
      <c r="J21" s="76">
        <f t="shared" si="3"/>
        <v>6358704022.2254295</v>
      </c>
      <c r="K21" s="76">
        <v>58545009.642099999</v>
      </c>
      <c r="L21" s="76">
        <v>163387814.39969999</v>
      </c>
      <c r="M21" s="76">
        <v>110014820.136567</v>
      </c>
      <c r="N21" s="76">
        <f t="shared" si="6"/>
        <v>55007410.068283498</v>
      </c>
      <c r="O21" s="76">
        <f t="shared" si="4"/>
        <v>55007410.068283498</v>
      </c>
      <c r="P21" s="76">
        <v>2281621750.4112</v>
      </c>
      <c r="Q21" s="92">
        <v>0</v>
      </c>
      <c r="R21" s="76">
        <f t="shared" si="5"/>
        <v>2281621750.4112</v>
      </c>
      <c r="S21" s="92">
        <f t="shared" si="0"/>
        <v>10245383259.344997</v>
      </c>
      <c r="T21" s="93">
        <f t="shared" si="1"/>
        <v>8917266006.7467136</v>
      </c>
      <c r="U21" s="73">
        <v>12</v>
      </c>
      <c r="AH21" s="86">
        <v>0</v>
      </c>
    </row>
    <row r="22" spans="1:34" ht="30" customHeight="1">
      <c r="A22" s="73">
        <v>13</v>
      </c>
      <c r="B22" s="74" t="s">
        <v>97</v>
      </c>
      <c r="C22" s="78">
        <v>16</v>
      </c>
      <c r="D22" s="76">
        <v>3759984358.4631701</v>
      </c>
      <c r="E22" s="76">
        <v>0</v>
      </c>
      <c r="F22" s="77">
        <f t="shared" si="2"/>
        <v>3759984358.4631701</v>
      </c>
      <c r="G22" s="76">
        <v>119376183.34</v>
      </c>
      <c r="H22" s="76">
        <v>345000000</v>
      </c>
      <c r="I22" s="76">
        <f>1268105466.36-H22-G22</f>
        <v>803729283.01999986</v>
      </c>
      <c r="J22" s="76">
        <f t="shared" si="3"/>
        <v>2491878892.1031699</v>
      </c>
      <c r="K22" s="76">
        <v>38969453.8728</v>
      </c>
      <c r="L22" s="76">
        <v>116267388.7859</v>
      </c>
      <c r="M22" s="76">
        <v>105201797.880026</v>
      </c>
      <c r="N22" s="76">
        <v>0</v>
      </c>
      <c r="O22" s="76">
        <f t="shared" si="4"/>
        <v>105201797.880026</v>
      </c>
      <c r="P22" s="76">
        <v>1984556246.428</v>
      </c>
      <c r="Q22" s="92">
        <v>0</v>
      </c>
      <c r="R22" s="76">
        <f t="shared" si="5"/>
        <v>1984556246.428</v>
      </c>
      <c r="S22" s="92">
        <f t="shared" si="0"/>
        <v>6004979245.4298964</v>
      </c>
      <c r="T22" s="93">
        <f t="shared" si="1"/>
        <v>4736873779.0698957</v>
      </c>
      <c r="U22" s="73">
        <v>13</v>
      </c>
      <c r="AH22" s="86">
        <v>0</v>
      </c>
    </row>
    <row r="23" spans="1:34" ht="30" customHeight="1">
      <c r="A23" s="73">
        <v>14</v>
      </c>
      <c r="B23" s="74" t="s">
        <v>98</v>
      </c>
      <c r="C23" s="78">
        <v>17</v>
      </c>
      <c r="D23" s="76">
        <v>4228986270.1387701</v>
      </c>
      <c r="E23" s="76">
        <v>0</v>
      </c>
      <c r="F23" s="77">
        <f t="shared" si="2"/>
        <v>4228986270.1387701</v>
      </c>
      <c r="G23" s="76">
        <v>102170686.88</v>
      </c>
      <c r="H23" s="76">
        <v>0</v>
      </c>
      <c r="I23" s="76">
        <f>490297492.76-H23-G23</f>
        <v>388126805.88</v>
      </c>
      <c r="J23" s="76">
        <f t="shared" si="3"/>
        <v>3738688777.3787699</v>
      </c>
      <c r="K23" s="76">
        <v>43830311.4199</v>
      </c>
      <c r="L23" s="76">
        <v>141807931.7827</v>
      </c>
      <c r="M23" s="76">
        <v>118324151.489328</v>
      </c>
      <c r="N23" s="76">
        <v>0</v>
      </c>
      <c r="O23" s="76">
        <f t="shared" si="4"/>
        <v>118324151.489328</v>
      </c>
      <c r="P23" s="76">
        <v>2227697804.2417002</v>
      </c>
      <c r="Q23" s="92">
        <v>0</v>
      </c>
      <c r="R23" s="76">
        <f t="shared" si="5"/>
        <v>2227697804.2417002</v>
      </c>
      <c r="S23" s="92">
        <f t="shared" si="0"/>
        <v>6760646469.0723982</v>
      </c>
      <c r="T23" s="93">
        <f t="shared" si="1"/>
        <v>6270348976.312398</v>
      </c>
      <c r="U23" s="73">
        <v>14</v>
      </c>
      <c r="AH23" s="86">
        <v>0</v>
      </c>
    </row>
    <row r="24" spans="1:34" ht="30" customHeight="1">
      <c r="A24" s="73">
        <v>15</v>
      </c>
      <c r="B24" s="74" t="s">
        <v>99</v>
      </c>
      <c r="C24" s="78">
        <v>11</v>
      </c>
      <c r="D24" s="76">
        <v>3960910094.1161699</v>
      </c>
      <c r="E24" s="76">
        <v>0</v>
      </c>
      <c r="F24" s="77">
        <f t="shared" si="2"/>
        <v>3960910094.1161699</v>
      </c>
      <c r="G24" s="76">
        <v>78856129.120000005</v>
      </c>
      <c r="H24" s="76">
        <v>898859918.29999995</v>
      </c>
      <c r="I24" s="76">
        <f>1490863034.81-H24-G24</f>
        <v>513146987.38999999</v>
      </c>
      <c r="J24" s="76">
        <f t="shared" si="3"/>
        <v>2470047059.30617</v>
      </c>
      <c r="K24" s="76">
        <v>41051900.344300002</v>
      </c>
      <c r="L24" s="76">
        <v>110301910.1997</v>
      </c>
      <c r="M24" s="76">
        <v>110823562.92353199</v>
      </c>
      <c r="N24" s="76">
        <v>0</v>
      </c>
      <c r="O24" s="76">
        <f t="shared" si="4"/>
        <v>110823562.92353199</v>
      </c>
      <c r="P24" s="76">
        <v>2005079547.9992001</v>
      </c>
      <c r="Q24" s="92">
        <v>0</v>
      </c>
      <c r="R24" s="76">
        <f t="shared" si="5"/>
        <v>2005079547.9992001</v>
      </c>
      <c r="S24" s="92">
        <f t="shared" si="0"/>
        <v>6228167015.5829029</v>
      </c>
      <c r="T24" s="93">
        <f t="shared" si="1"/>
        <v>4737303980.7729015</v>
      </c>
      <c r="U24" s="73">
        <v>15</v>
      </c>
      <c r="AH24" s="86">
        <v>0</v>
      </c>
    </row>
    <row r="25" spans="1:34" ht="30" customHeight="1">
      <c r="A25" s="73">
        <v>16</v>
      </c>
      <c r="B25" s="74" t="s">
        <v>100</v>
      </c>
      <c r="C25" s="78">
        <v>27</v>
      </c>
      <c r="D25" s="76">
        <v>4372149173.8403397</v>
      </c>
      <c r="E25" s="76">
        <v>1670337492.4245</v>
      </c>
      <c r="F25" s="77">
        <f t="shared" si="2"/>
        <v>6042486666.2648392</v>
      </c>
      <c r="G25" s="76">
        <v>59275325.909999996</v>
      </c>
      <c r="H25" s="76">
        <v>0</v>
      </c>
      <c r="I25" s="76">
        <f>1791544925.59-H25-G25</f>
        <v>1732269599.6799998</v>
      </c>
      <c r="J25" s="76">
        <f t="shared" si="3"/>
        <v>4250941740.6748395</v>
      </c>
      <c r="K25" s="76">
        <v>56918142.036899999</v>
      </c>
      <c r="L25" s="76">
        <v>148036501.6128</v>
      </c>
      <c r="M25" s="76">
        <v>122329751.891756</v>
      </c>
      <c r="N25" s="76">
        <f t="shared" ref="N25" si="7">M25/2</f>
        <v>61164875.945877999</v>
      </c>
      <c r="O25" s="76">
        <f t="shared" si="4"/>
        <v>61164875.945877999</v>
      </c>
      <c r="P25" s="76">
        <v>2289887072.0553002</v>
      </c>
      <c r="Q25" s="92">
        <v>0</v>
      </c>
      <c r="R25" s="76">
        <f t="shared" si="5"/>
        <v>2289887072.0553002</v>
      </c>
      <c r="S25" s="92">
        <f t="shared" si="0"/>
        <v>8659658133.8615952</v>
      </c>
      <c r="T25" s="93">
        <f t="shared" si="1"/>
        <v>6806948332.3257179</v>
      </c>
      <c r="U25" s="73">
        <v>16</v>
      </c>
      <c r="AH25" s="86">
        <v>0</v>
      </c>
    </row>
    <row r="26" spans="1:34" ht="30" customHeight="1">
      <c r="A26" s="73">
        <v>17</v>
      </c>
      <c r="B26" s="74" t="s">
        <v>101</v>
      </c>
      <c r="C26" s="78">
        <v>27</v>
      </c>
      <c r="D26" s="76">
        <v>4702652015.4265604</v>
      </c>
      <c r="E26" s="76">
        <v>0</v>
      </c>
      <c r="F26" s="77">
        <f t="shared" si="2"/>
        <v>4702652015.4265604</v>
      </c>
      <c r="G26" s="76">
        <v>37310998.979999997</v>
      </c>
      <c r="H26" s="76">
        <v>0</v>
      </c>
      <c r="I26" s="76">
        <f>355442728.69-H26-G26</f>
        <v>318131729.70999998</v>
      </c>
      <c r="J26" s="76">
        <f t="shared" si="3"/>
        <v>4347209286.7365608</v>
      </c>
      <c r="K26" s="76">
        <v>48739506.148999996</v>
      </c>
      <c r="L26" s="76">
        <v>133216703.441</v>
      </c>
      <c r="M26" s="76">
        <v>131576995.982043</v>
      </c>
      <c r="N26" s="76">
        <v>0</v>
      </c>
      <c r="O26" s="76">
        <f t="shared" si="4"/>
        <v>131576995.982043</v>
      </c>
      <c r="P26" s="76">
        <v>2525197444.0447998</v>
      </c>
      <c r="Q26" s="92">
        <v>0</v>
      </c>
      <c r="R26" s="76">
        <f t="shared" si="5"/>
        <v>2525197444.0447998</v>
      </c>
      <c r="S26" s="92">
        <f t="shared" si="0"/>
        <v>7541382665.0434036</v>
      </c>
      <c r="T26" s="93">
        <f t="shared" si="1"/>
        <v>7185939936.353404</v>
      </c>
      <c r="U26" s="73">
        <v>17</v>
      </c>
      <c r="AH26" s="86">
        <v>0</v>
      </c>
    </row>
    <row r="27" spans="1:34" ht="30" customHeight="1">
      <c r="A27" s="73">
        <v>18</v>
      </c>
      <c r="B27" s="74" t="s">
        <v>102</v>
      </c>
      <c r="C27" s="78">
        <v>23</v>
      </c>
      <c r="D27" s="76">
        <v>5509703803.6041203</v>
      </c>
      <c r="E27" s="76">
        <v>0</v>
      </c>
      <c r="F27" s="77">
        <f t="shared" si="2"/>
        <v>5509703803.6041203</v>
      </c>
      <c r="G27" s="76">
        <v>887549113.40999997</v>
      </c>
      <c r="H27" s="76">
        <v>0</v>
      </c>
      <c r="I27" s="76">
        <f>1507479149.94-H27-G27</f>
        <v>619930036.53000009</v>
      </c>
      <c r="J27" s="76">
        <f t="shared" si="3"/>
        <v>4002224653.6641202</v>
      </c>
      <c r="K27" s="76">
        <v>57104000.371299997</v>
      </c>
      <c r="L27" s="76">
        <v>180305657.31029999</v>
      </c>
      <c r="M27" s="76">
        <v>154157754.571583</v>
      </c>
      <c r="N27" s="76">
        <v>0</v>
      </c>
      <c r="O27" s="76">
        <f t="shared" si="4"/>
        <v>154157754.571583</v>
      </c>
      <c r="P27" s="76">
        <v>2882153327.1922998</v>
      </c>
      <c r="Q27" s="92">
        <v>0</v>
      </c>
      <c r="R27" s="76">
        <f t="shared" si="5"/>
        <v>2882153327.1922998</v>
      </c>
      <c r="S27" s="92">
        <f t="shared" si="0"/>
        <v>8783424543.0496044</v>
      </c>
      <c r="T27" s="93">
        <f t="shared" si="1"/>
        <v>7275945393.1096029</v>
      </c>
      <c r="U27" s="73">
        <v>18</v>
      </c>
      <c r="AH27" s="86">
        <v>0</v>
      </c>
    </row>
    <row r="28" spans="1:34" ht="30" customHeight="1">
      <c r="A28" s="73">
        <v>19</v>
      </c>
      <c r="B28" s="74" t="s">
        <v>103</v>
      </c>
      <c r="C28" s="78">
        <v>44</v>
      </c>
      <c r="D28" s="76">
        <v>6670109848.9148598</v>
      </c>
      <c r="E28" s="76">
        <v>0</v>
      </c>
      <c r="F28" s="77">
        <f t="shared" si="2"/>
        <v>6670109848.9148598</v>
      </c>
      <c r="G28" s="76">
        <v>112192864.16</v>
      </c>
      <c r="H28" s="76">
        <v>292615190</v>
      </c>
      <c r="I28" s="76">
        <f>1310121411.26-H28-G28</f>
        <v>905313357.10000002</v>
      </c>
      <c r="J28" s="76">
        <f t="shared" si="3"/>
        <v>5359988437.6548595</v>
      </c>
      <c r="K28" s="76">
        <v>69130749.834600002</v>
      </c>
      <c r="L28" s="76">
        <v>231892937.1974</v>
      </c>
      <c r="M28" s="76">
        <v>186625124.27304199</v>
      </c>
      <c r="N28" s="76">
        <v>0</v>
      </c>
      <c r="O28" s="76">
        <f t="shared" si="4"/>
        <v>186625124.27304199</v>
      </c>
      <c r="P28" s="76">
        <v>4011832466.2749</v>
      </c>
      <c r="Q28" s="92">
        <v>0</v>
      </c>
      <c r="R28" s="76">
        <f t="shared" si="5"/>
        <v>4011832466.2749</v>
      </c>
      <c r="S28" s="92">
        <f t="shared" si="0"/>
        <v>11169591126.494801</v>
      </c>
      <c r="T28" s="93">
        <f t="shared" si="1"/>
        <v>9859469715.2348022</v>
      </c>
      <c r="U28" s="73">
        <v>19</v>
      </c>
      <c r="AH28" s="86">
        <v>0</v>
      </c>
    </row>
    <row r="29" spans="1:34" ht="30" customHeight="1">
      <c r="A29" s="73">
        <v>20</v>
      </c>
      <c r="B29" s="74" t="s">
        <v>104</v>
      </c>
      <c r="C29" s="78">
        <v>34</v>
      </c>
      <c r="D29" s="76">
        <v>5169145301.8958502</v>
      </c>
      <c r="E29" s="76">
        <v>0</v>
      </c>
      <c r="F29" s="77">
        <f t="shared" si="2"/>
        <v>5169145301.8958502</v>
      </c>
      <c r="G29" s="76">
        <v>129426954.56</v>
      </c>
      <c r="H29" s="76">
        <v>850000000</v>
      </c>
      <c r="I29" s="76">
        <f>1371098648.9-H29-G29</f>
        <v>391671694.34000009</v>
      </c>
      <c r="J29" s="76">
        <f t="shared" si="3"/>
        <v>3798046652.9958496</v>
      </c>
      <c r="K29" s="76">
        <v>53574363.657200001</v>
      </c>
      <c r="L29" s="76">
        <v>155910119.7687</v>
      </c>
      <c r="M29" s="76">
        <v>144629159.969147</v>
      </c>
      <c r="N29" s="76">
        <v>0</v>
      </c>
      <c r="O29" s="76">
        <f t="shared" si="4"/>
        <v>144629159.969147</v>
      </c>
      <c r="P29" s="76">
        <v>2885989421.1262999</v>
      </c>
      <c r="Q29" s="92">
        <v>0</v>
      </c>
      <c r="R29" s="76">
        <f t="shared" si="5"/>
        <v>2885989421.1262999</v>
      </c>
      <c r="S29" s="92">
        <f t="shared" si="0"/>
        <v>8409248366.4171963</v>
      </c>
      <c r="T29" s="93">
        <f t="shared" si="1"/>
        <v>7038149717.5171967</v>
      </c>
      <c r="U29" s="73">
        <v>20</v>
      </c>
      <c r="AH29" s="86">
        <v>0</v>
      </c>
    </row>
    <row r="30" spans="1:34" ht="30" customHeight="1">
      <c r="A30" s="73">
        <v>21</v>
      </c>
      <c r="B30" s="74" t="s">
        <v>105</v>
      </c>
      <c r="C30" s="78">
        <v>21</v>
      </c>
      <c r="D30" s="76">
        <v>4440321603.4546299</v>
      </c>
      <c r="E30" s="76">
        <v>0</v>
      </c>
      <c r="F30" s="77">
        <f t="shared" si="2"/>
        <v>4440321603.4546299</v>
      </c>
      <c r="G30" s="76">
        <v>62818644.609999999</v>
      </c>
      <c r="H30" s="76">
        <v>0</v>
      </c>
      <c r="I30" s="76">
        <f>412057013.55-H30-G30</f>
        <v>349238368.94</v>
      </c>
      <c r="J30" s="76">
        <f t="shared" si="3"/>
        <v>4028264589.9046302</v>
      </c>
      <c r="K30" s="76">
        <v>46020645.6699</v>
      </c>
      <c r="L30" s="76">
        <v>121422486.06900001</v>
      </c>
      <c r="M30" s="76">
        <v>124237169.975767</v>
      </c>
      <c r="N30" s="76">
        <f t="shared" ref="N30:N32" si="8">M30/2</f>
        <v>62118584.987883501</v>
      </c>
      <c r="O30" s="76">
        <f t="shared" si="4"/>
        <v>62118584.987883501</v>
      </c>
      <c r="P30" s="76">
        <v>2155654485.3853998</v>
      </c>
      <c r="Q30" s="92">
        <v>0</v>
      </c>
      <c r="R30" s="76">
        <f t="shared" si="5"/>
        <v>2155654485.3853998</v>
      </c>
      <c r="S30" s="92">
        <f t="shared" si="0"/>
        <v>6887656390.554697</v>
      </c>
      <c r="T30" s="93">
        <f t="shared" si="1"/>
        <v>6413480792.0168133</v>
      </c>
      <c r="U30" s="73">
        <v>21</v>
      </c>
      <c r="AH30" s="86">
        <v>0</v>
      </c>
    </row>
    <row r="31" spans="1:34" ht="30" customHeight="1">
      <c r="A31" s="73">
        <v>22</v>
      </c>
      <c r="B31" s="74" t="s">
        <v>106</v>
      </c>
      <c r="C31" s="78">
        <v>21</v>
      </c>
      <c r="D31" s="76">
        <v>4647676228.32763</v>
      </c>
      <c r="E31" s="76">
        <v>0</v>
      </c>
      <c r="F31" s="77">
        <f t="shared" si="2"/>
        <v>4647676228.32763</v>
      </c>
      <c r="G31" s="76">
        <v>61525901.149999999</v>
      </c>
      <c r="H31" s="76">
        <v>117593824.09999999</v>
      </c>
      <c r="I31" s="76">
        <f>1188889993.72-H31-G31</f>
        <v>1009770268.47</v>
      </c>
      <c r="J31" s="76">
        <f t="shared" si="3"/>
        <v>3458786234.6076298</v>
      </c>
      <c r="K31" s="76">
        <v>48169722.824100003</v>
      </c>
      <c r="L31" s="76">
        <v>127521767.8045</v>
      </c>
      <c r="M31" s="76">
        <v>130038810.954973</v>
      </c>
      <c r="N31" s="76">
        <f t="shared" si="8"/>
        <v>65019405.477486499</v>
      </c>
      <c r="O31" s="76">
        <f t="shared" si="4"/>
        <v>65019405.477486499</v>
      </c>
      <c r="P31" s="76">
        <v>2177884267.7733002</v>
      </c>
      <c r="Q31" s="92">
        <v>0</v>
      </c>
      <c r="R31" s="76">
        <f t="shared" si="5"/>
        <v>2177884267.7733002</v>
      </c>
      <c r="S31" s="92">
        <f t="shared" si="0"/>
        <v>7131290797.6845026</v>
      </c>
      <c r="T31" s="93">
        <f t="shared" si="1"/>
        <v>5877381398.4870167</v>
      </c>
      <c r="U31" s="73">
        <v>22</v>
      </c>
      <c r="AH31" s="86">
        <v>0</v>
      </c>
    </row>
    <row r="32" spans="1:34" ht="30" customHeight="1">
      <c r="A32" s="73">
        <v>23</v>
      </c>
      <c r="B32" s="74" t="s">
        <v>107</v>
      </c>
      <c r="C32" s="78">
        <v>16</v>
      </c>
      <c r="D32" s="76">
        <v>3743220895.0724802</v>
      </c>
      <c r="E32" s="76">
        <v>0</v>
      </c>
      <c r="F32" s="77">
        <f t="shared" si="2"/>
        <v>3743220895.0724802</v>
      </c>
      <c r="G32" s="76">
        <v>52544270.079999998</v>
      </c>
      <c r="H32" s="76">
        <v>632203900</v>
      </c>
      <c r="I32" s="76">
        <f>1215026202.85-H32-G32</f>
        <v>530278032.76999992</v>
      </c>
      <c r="J32" s="76">
        <f t="shared" si="3"/>
        <v>2528194692.2224803</v>
      </c>
      <c r="K32" s="76">
        <v>38795712.979000002</v>
      </c>
      <c r="L32" s="76">
        <v>125472503.419</v>
      </c>
      <c r="M32" s="76">
        <v>104732767.607622</v>
      </c>
      <c r="N32" s="76">
        <f t="shared" si="8"/>
        <v>52366383.803810999</v>
      </c>
      <c r="O32" s="76">
        <f t="shared" si="4"/>
        <v>52366383.803810999</v>
      </c>
      <c r="P32" s="76">
        <v>2008273892.3426001</v>
      </c>
      <c r="Q32" s="92">
        <v>0</v>
      </c>
      <c r="R32" s="76">
        <f t="shared" si="5"/>
        <v>2008273892.3426001</v>
      </c>
      <c r="S32" s="92">
        <f t="shared" si="0"/>
        <v>6020495771.420702</v>
      </c>
      <c r="T32" s="93">
        <f t="shared" si="1"/>
        <v>4753103184.7668915</v>
      </c>
      <c r="U32" s="73">
        <v>23</v>
      </c>
      <c r="AH32" s="86">
        <v>0</v>
      </c>
    </row>
    <row r="33" spans="1:34" ht="30" customHeight="1">
      <c r="A33" s="73">
        <v>24</v>
      </c>
      <c r="B33" s="74" t="s">
        <v>108</v>
      </c>
      <c r="C33" s="78">
        <v>20</v>
      </c>
      <c r="D33" s="76">
        <v>5633340476.9098797</v>
      </c>
      <c r="E33" s="76">
        <v>0</v>
      </c>
      <c r="F33" s="77">
        <f t="shared" si="2"/>
        <v>5633340476.9098797</v>
      </c>
      <c r="G33" s="76">
        <v>1815182732.5799999</v>
      </c>
      <c r="H33" s="76">
        <v>2000000000</v>
      </c>
      <c r="I33" s="76">
        <f>5631219920.58-H33-G33</f>
        <v>1816037188</v>
      </c>
      <c r="J33" s="76">
        <f t="shared" si="3"/>
        <v>2120556.3298797607</v>
      </c>
      <c r="K33" s="76">
        <v>58385402.946900003</v>
      </c>
      <c r="L33" s="76">
        <v>533054907.25940001</v>
      </c>
      <c r="M33" s="76">
        <v>157617024.36522001</v>
      </c>
      <c r="N33" s="76">
        <v>0</v>
      </c>
      <c r="O33" s="76">
        <f t="shared" si="4"/>
        <v>157617024.36522001</v>
      </c>
      <c r="P33" s="76">
        <v>13314325411.775101</v>
      </c>
      <c r="Q33" s="94">
        <v>2001816258.5</v>
      </c>
      <c r="R33" s="76">
        <f t="shared" si="5"/>
        <v>11312509153.275101</v>
      </c>
      <c r="S33" s="92">
        <f t="shared" si="0"/>
        <v>19696723223.2565</v>
      </c>
      <c r="T33" s="93">
        <f t="shared" si="1"/>
        <v>12063687044.1765</v>
      </c>
      <c r="U33" s="73">
        <v>24</v>
      </c>
      <c r="AH33" s="86">
        <v>0</v>
      </c>
    </row>
    <row r="34" spans="1:34" ht="30" customHeight="1">
      <c r="A34" s="73">
        <v>25</v>
      </c>
      <c r="B34" s="74" t="s">
        <v>109</v>
      </c>
      <c r="C34" s="78">
        <v>13</v>
      </c>
      <c r="D34" s="76">
        <v>3877984890.5588298</v>
      </c>
      <c r="E34" s="76">
        <v>0</v>
      </c>
      <c r="F34" s="77">
        <f t="shared" si="2"/>
        <v>3877984890.5588298</v>
      </c>
      <c r="G34" s="76">
        <v>36631748.729999997</v>
      </c>
      <c r="H34" s="76">
        <v>124722672.83</v>
      </c>
      <c r="I34" s="76">
        <f>440566655.92-H34-G34</f>
        <v>279212234.36000001</v>
      </c>
      <c r="J34" s="76">
        <f t="shared" si="3"/>
        <v>3437418234.6388297</v>
      </c>
      <c r="K34" s="76">
        <v>40192442.009000003</v>
      </c>
      <c r="L34" s="76">
        <v>110748042.63240001</v>
      </c>
      <c r="M34" s="76">
        <v>108503372.286475</v>
      </c>
      <c r="N34" s="76">
        <v>0</v>
      </c>
      <c r="O34" s="76">
        <f t="shared" si="4"/>
        <v>108503372.286475</v>
      </c>
      <c r="P34" s="76">
        <v>1893190667.3971</v>
      </c>
      <c r="Q34" s="92">
        <v>0</v>
      </c>
      <c r="R34" s="76">
        <f t="shared" si="5"/>
        <v>1893190667.3971</v>
      </c>
      <c r="S34" s="92">
        <f t="shared" si="0"/>
        <v>6030619414.8838043</v>
      </c>
      <c r="T34" s="93">
        <f t="shared" si="1"/>
        <v>5590052758.9638042</v>
      </c>
      <c r="U34" s="73">
        <v>25</v>
      </c>
      <c r="AH34" s="86">
        <v>0</v>
      </c>
    </row>
    <row r="35" spans="1:34" ht="30" customHeight="1">
      <c r="A35" s="73">
        <v>26</v>
      </c>
      <c r="B35" s="74" t="s">
        <v>110</v>
      </c>
      <c r="C35" s="78">
        <v>25</v>
      </c>
      <c r="D35" s="76">
        <v>4981098928.4581099</v>
      </c>
      <c r="E35" s="76">
        <v>0</v>
      </c>
      <c r="F35" s="77">
        <f t="shared" si="2"/>
        <v>4981098928.4581099</v>
      </c>
      <c r="G35" s="76">
        <v>86589122.040000007</v>
      </c>
      <c r="H35" s="76">
        <v>810734593.96000004</v>
      </c>
      <c r="I35" s="76">
        <f>1347704342.28-H35-G35</f>
        <v>450380626.27999991</v>
      </c>
      <c r="J35" s="76">
        <f t="shared" si="3"/>
        <v>3633394586.1781101</v>
      </c>
      <c r="K35" s="76">
        <v>51625402.236500002</v>
      </c>
      <c r="L35" s="76">
        <v>139538614.46849999</v>
      </c>
      <c r="M35" s="76">
        <v>139367750.69618601</v>
      </c>
      <c r="N35" s="76">
        <f t="shared" ref="N35:N37" si="9">M35/2</f>
        <v>69683875.348093003</v>
      </c>
      <c r="O35" s="76">
        <f t="shared" si="4"/>
        <v>69683875.348093003</v>
      </c>
      <c r="P35" s="76">
        <v>2405466996.9903998</v>
      </c>
      <c r="Q35" s="92">
        <v>0</v>
      </c>
      <c r="R35" s="76">
        <f t="shared" si="5"/>
        <v>2405466996.9903998</v>
      </c>
      <c r="S35" s="92">
        <f t="shared" si="0"/>
        <v>7717097692.8496952</v>
      </c>
      <c r="T35" s="93">
        <f t="shared" si="1"/>
        <v>6299709475.2216034</v>
      </c>
      <c r="U35" s="73">
        <v>26</v>
      </c>
      <c r="AH35" s="86">
        <v>0</v>
      </c>
    </row>
    <row r="36" spans="1:34" ht="30" customHeight="1">
      <c r="A36" s="73">
        <v>27</v>
      </c>
      <c r="B36" s="74" t="s">
        <v>111</v>
      </c>
      <c r="C36" s="78">
        <v>20</v>
      </c>
      <c r="D36" s="76">
        <v>3906786691.1835299</v>
      </c>
      <c r="E36" s="76">
        <v>0</v>
      </c>
      <c r="F36" s="77">
        <f t="shared" si="2"/>
        <v>3906786691.1835299</v>
      </c>
      <c r="G36" s="76">
        <v>229891243.87</v>
      </c>
      <c r="H36" s="76">
        <v>385796101</v>
      </c>
      <c r="I36" s="76">
        <f>2185176582.59-H36-G36</f>
        <v>1569489237.7200003</v>
      </c>
      <c r="J36" s="76">
        <f t="shared" si="3"/>
        <v>1721610108.5935297</v>
      </c>
      <c r="K36" s="76">
        <v>40490951.346600004</v>
      </c>
      <c r="L36" s="76">
        <v>175932739.34279999</v>
      </c>
      <c r="M36" s="76">
        <v>109309227.023867</v>
      </c>
      <c r="N36" s="76">
        <v>0</v>
      </c>
      <c r="O36" s="76">
        <f t="shared" si="4"/>
        <v>109309227.023867</v>
      </c>
      <c r="P36" s="76">
        <v>2398126241.8776999</v>
      </c>
      <c r="Q36" s="92">
        <v>0</v>
      </c>
      <c r="R36" s="76">
        <f t="shared" si="5"/>
        <v>2398126241.8776999</v>
      </c>
      <c r="S36" s="92">
        <f t="shared" si="0"/>
        <v>6630645850.7744961</v>
      </c>
      <c r="T36" s="93">
        <f t="shared" si="1"/>
        <v>4445469268.1844959</v>
      </c>
      <c r="U36" s="73">
        <v>27</v>
      </c>
      <c r="AH36" s="86">
        <v>0</v>
      </c>
    </row>
    <row r="37" spans="1:34" ht="30" customHeight="1">
      <c r="A37" s="73">
        <v>28</v>
      </c>
      <c r="B37" s="74" t="s">
        <v>112</v>
      </c>
      <c r="C37" s="78">
        <v>18</v>
      </c>
      <c r="D37" s="76">
        <v>3914526473.15306</v>
      </c>
      <c r="E37" s="76">
        <v>3585654929.592</v>
      </c>
      <c r="F37" s="77">
        <f t="shared" si="2"/>
        <v>7500181402.74506</v>
      </c>
      <c r="G37" s="76">
        <v>80789545.950000003</v>
      </c>
      <c r="H37" s="76">
        <v>644248762.91999996</v>
      </c>
      <c r="I37" s="76">
        <f>1210345562.22-H37-G37</f>
        <v>485307253.35000008</v>
      </c>
      <c r="J37" s="76">
        <f t="shared" si="3"/>
        <v>6289835840.5250597</v>
      </c>
      <c r="K37" s="76">
        <v>68586282.439600006</v>
      </c>
      <c r="L37" s="76">
        <v>139081850.06639999</v>
      </c>
      <c r="M37" s="76">
        <v>109525780.844639</v>
      </c>
      <c r="N37" s="76">
        <f t="shared" si="9"/>
        <v>54762890.422319502</v>
      </c>
      <c r="O37" s="76">
        <f t="shared" si="4"/>
        <v>54762890.422319502</v>
      </c>
      <c r="P37" s="76">
        <v>2291425038.9068999</v>
      </c>
      <c r="Q37" s="92">
        <v>0</v>
      </c>
      <c r="R37" s="76">
        <f t="shared" si="5"/>
        <v>2291425038.9068999</v>
      </c>
      <c r="S37" s="92">
        <f t="shared" si="0"/>
        <v>10108800355.0026</v>
      </c>
      <c r="T37" s="93">
        <f t="shared" si="1"/>
        <v>8843691902.3602791</v>
      </c>
      <c r="U37" s="73">
        <v>28</v>
      </c>
      <c r="AH37" s="86">
        <v>0</v>
      </c>
    </row>
    <row r="38" spans="1:34" ht="30" customHeight="1">
      <c r="A38" s="73">
        <v>29</v>
      </c>
      <c r="B38" s="74" t="s">
        <v>113</v>
      </c>
      <c r="C38" s="78">
        <v>30</v>
      </c>
      <c r="D38" s="76">
        <v>3835167525.68537</v>
      </c>
      <c r="E38" s="76">
        <v>0</v>
      </c>
      <c r="F38" s="77">
        <f t="shared" si="2"/>
        <v>3835167525.68537</v>
      </c>
      <c r="G38" s="76">
        <v>153742654.46000001</v>
      </c>
      <c r="H38" s="76">
        <v>0</v>
      </c>
      <c r="I38" s="76">
        <f>1783698095.74-H38-G38</f>
        <v>1629955441.28</v>
      </c>
      <c r="J38" s="76">
        <f t="shared" si="3"/>
        <v>2051469429.94537</v>
      </c>
      <c r="K38" s="76">
        <v>39748671.732000001</v>
      </c>
      <c r="L38" s="76">
        <v>140572116.84630001</v>
      </c>
      <c r="M38" s="76">
        <v>107305371.62082601</v>
      </c>
      <c r="N38" s="76">
        <v>0</v>
      </c>
      <c r="O38" s="76">
        <f t="shared" si="4"/>
        <v>107305371.62082601</v>
      </c>
      <c r="P38" s="76">
        <v>2206081438.5535002</v>
      </c>
      <c r="Q38" s="92">
        <v>0</v>
      </c>
      <c r="R38" s="76">
        <f t="shared" si="5"/>
        <v>2206081438.5535002</v>
      </c>
      <c r="S38" s="92">
        <f t="shared" si="0"/>
        <v>6328875124.4379969</v>
      </c>
      <c r="T38" s="93">
        <f t="shared" si="1"/>
        <v>4545177028.6979961</v>
      </c>
      <c r="U38" s="73">
        <v>29</v>
      </c>
      <c r="AH38" s="86">
        <v>0</v>
      </c>
    </row>
    <row r="39" spans="1:34" ht="30" customHeight="1">
      <c r="A39" s="73">
        <v>30</v>
      </c>
      <c r="B39" s="74" t="s">
        <v>114</v>
      </c>
      <c r="C39" s="78">
        <v>33</v>
      </c>
      <c r="D39" s="76">
        <v>4716502522.5474701</v>
      </c>
      <c r="E39" s="76">
        <v>0</v>
      </c>
      <c r="F39" s="77">
        <f t="shared" si="2"/>
        <v>4716502522.5474701</v>
      </c>
      <c r="G39" s="76">
        <v>337153957.83999997</v>
      </c>
      <c r="H39" s="76">
        <v>0</v>
      </c>
      <c r="I39" s="76">
        <f>1670408976.58-H39-G39</f>
        <v>1333255018.74</v>
      </c>
      <c r="J39" s="76">
        <f t="shared" si="3"/>
        <v>3046093545.9674702</v>
      </c>
      <c r="K39" s="76">
        <v>48883056.401199996</v>
      </c>
      <c r="L39" s="76">
        <v>197574294.22830001</v>
      </c>
      <c r="M39" s="76">
        <v>131964523.72473</v>
      </c>
      <c r="N39" s="76">
        <v>0</v>
      </c>
      <c r="O39" s="76">
        <f t="shared" si="4"/>
        <v>131964523.72473</v>
      </c>
      <c r="P39" s="76">
        <v>4154593162.3414998</v>
      </c>
      <c r="Q39" s="92">
        <v>0</v>
      </c>
      <c r="R39" s="76">
        <f t="shared" si="5"/>
        <v>4154593162.3414998</v>
      </c>
      <c r="S39" s="92">
        <f t="shared" si="0"/>
        <v>9249517559.2431984</v>
      </c>
      <c r="T39" s="93">
        <f t="shared" si="1"/>
        <v>7579108582.6632004</v>
      </c>
      <c r="U39" s="73">
        <v>30</v>
      </c>
      <c r="AH39" s="86">
        <v>0</v>
      </c>
    </row>
    <row r="40" spans="1:34" ht="30" customHeight="1">
      <c r="A40" s="73">
        <v>31</v>
      </c>
      <c r="B40" s="74" t="s">
        <v>115</v>
      </c>
      <c r="C40" s="78">
        <v>17</v>
      </c>
      <c r="D40" s="76">
        <v>4391219275.5852003</v>
      </c>
      <c r="E40" s="76">
        <v>0</v>
      </c>
      <c r="F40" s="77">
        <f t="shared" si="2"/>
        <v>4391219275.5852003</v>
      </c>
      <c r="G40" s="76">
        <v>38321122.390000001</v>
      </c>
      <c r="H40" s="76">
        <v>1031399422.965</v>
      </c>
      <c r="I40" s="76">
        <f>1795608717.19-H40-G40</f>
        <v>725888171.83500004</v>
      </c>
      <c r="J40" s="76">
        <f t="shared" si="3"/>
        <v>2595610558.3951998</v>
      </c>
      <c r="K40" s="76">
        <v>45511736.401900001</v>
      </c>
      <c r="L40" s="76">
        <v>130002851.2022</v>
      </c>
      <c r="M40" s="76">
        <v>122863320.33199801</v>
      </c>
      <c r="N40" s="76">
        <f t="shared" ref="N40:N41" si="10">M40/2</f>
        <v>61431660.165999003</v>
      </c>
      <c r="O40" s="76">
        <f t="shared" si="4"/>
        <v>61431660.165999003</v>
      </c>
      <c r="P40" s="76">
        <v>2243317884.3617001</v>
      </c>
      <c r="Q40" s="92">
        <v>0</v>
      </c>
      <c r="R40" s="76">
        <f t="shared" si="5"/>
        <v>2243317884.3617001</v>
      </c>
      <c r="S40" s="92">
        <f t="shared" si="0"/>
        <v>6932915067.8829985</v>
      </c>
      <c r="T40" s="93">
        <f t="shared" si="1"/>
        <v>5075874690.5269985</v>
      </c>
      <c r="U40" s="73">
        <v>31</v>
      </c>
      <c r="AH40" s="86">
        <v>0</v>
      </c>
    </row>
    <row r="41" spans="1:34" ht="30" customHeight="1">
      <c r="A41" s="73">
        <v>32</v>
      </c>
      <c r="B41" s="74" t="s">
        <v>116</v>
      </c>
      <c r="C41" s="78">
        <v>23</v>
      </c>
      <c r="D41" s="76">
        <v>4535090446.5610905</v>
      </c>
      <c r="E41" s="76">
        <v>19314132043.682499</v>
      </c>
      <c r="F41" s="77">
        <f t="shared" si="2"/>
        <v>23849222490.243591</v>
      </c>
      <c r="G41" s="76">
        <v>215537130.33000001</v>
      </c>
      <c r="H41" s="76">
        <v>0</v>
      </c>
      <c r="I41" s="76">
        <f>893728185.96-H41-G41</f>
        <v>678191055.63</v>
      </c>
      <c r="J41" s="76">
        <f t="shared" si="3"/>
        <v>22955494304.283588</v>
      </c>
      <c r="K41" s="76">
        <v>175022397.53909999</v>
      </c>
      <c r="L41" s="76">
        <v>188009538.53549999</v>
      </c>
      <c r="M41" s="76">
        <v>126888737.569515</v>
      </c>
      <c r="N41" s="76">
        <f t="shared" si="10"/>
        <v>63444368.784757502</v>
      </c>
      <c r="O41" s="76">
        <f t="shared" si="4"/>
        <v>63444368.784757502</v>
      </c>
      <c r="P41" s="76">
        <v>6367521818.4238005</v>
      </c>
      <c r="Q41" s="92">
        <v>0</v>
      </c>
      <c r="R41" s="76">
        <f t="shared" si="5"/>
        <v>6367521818.4238005</v>
      </c>
      <c r="S41" s="92">
        <f t="shared" si="0"/>
        <v>30706664982.311508</v>
      </c>
      <c r="T41" s="93">
        <f t="shared" si="1"/>
        <v>29749492427.566746</v>
      </c>
      <c r="U41" s="73">
        <v>32</v>
      </c>
      <c r="AH41" s="86">
        <v>0</v>
      </c>
    </row>
    <row r="42" spans="1:34" ht="30" customHeight="1">
      <c r="A42" s="73">
        <v>33</v>
      </c>
      <c r="B42" s="74" t="s">
        <v>117</v>
      </c>
      <c r="C42" s="78">
        <v>23</v>
      </c>
      <c r="D42" s="76">
        <v>4634450728.54636</v>
      </c>
      <c r="E42" s="76">
        <v>0</v>
      </c>
      <c r="F42" s="77">
        <f t="shared" si="2"/>
        <v>4634450728.54636</v>
      </c>
      <c r="G42" s="76">
        <v>47078391.210000001</v>
      </c>
      <c r="H42" s="76">
        <v>206017834</v>
      </c>
      <c r="I42" s="76">
        <f>1183097180.18-H42-G42</f>
        <v>930000954.97000003</v>
      </c>
      <c r="J42" s="76">
        <f t="shared" si="3"/>
        <v>3451353548.3663597</v>
      </c>
      <c r="K42" s="76">
        <v>48032650.308399998</v>
      </c>
      <c r="L42" s="76">
        <v>128822402.3193</v>
      </c>
      <c r="M42" s="76">
        <v>129668770.491345</v>
      </c>
      <c r="N42" s="76">
        <v>0</v>
      </c>
      <c r="O42" s="76">
        <f t="shared" si="4"/>
        <v>129668770.491345</v>
      </c>
      <c r="P42" s="76">
        <v>2252366085.6366</v>
      </c>
      <c r="Q42" s="92">
        <v>0</v>
      </c>
      <c r="R42" s="76">
        <f t="shared" si="5"/>
        <v>2252366085.6366</v>
      </c>
      <c r="S42" s="92">
        <f t="shared" si="0"/>
        <v>7193340637.3020048</v>
      </c>
      <c r="T42" s="93">
        <f t="shared" si="1"/>
        <v>6010243457.1220055</v>
      </c>
      <c r="U42" s="73">
        <v>33</v>
      </c>
      <c r="AH42" s="86">
        <v>0</v>
      </c>
    </row>
    <row r="43" spans="1:34" ht="30" customHeight="1">
      <c r="A43" s="73">
        <v>34</v>
      </c>
      <c r="B43" s="74" t="s">
        <v>118</v>
      </c>
      <c r="C43" s="78">
        <v>16</v>
      </c>
      <c r="D43" s="76">
        <v>4050703568.3429198</v>
      </c>
      <c r="E43" s="76">
        <v>0</v>
      </c>
      <c r="F43" s="77">
        <f t="shared" si="2"/>
        <v>4050703568.3429198</v>
      </c>
      <c r="G43" s="76">
        <v>48169656.329999998</v>
      </c>
      <c r="H43" s="76">
        <v>0</v>
      </c>
      <c r="I43" s="76">
        <f>1000508119.43-H43-G43</f>
        <v>952338463.0999999</v>
      </c>
      <c r="J43" s="76">
        <f t="shared" si="3"/>
        <v>3050195448.91292</v>
      </c>
      <c r="K43" s="76">
        <v>41982543.225299999</v>
      </c>
      <c r="L43" s="76">
        <v>110480585.0086</v>
      </c>
      <c r="M43" s="76">
        <v>113335923.089581</v>
      </c>
      <c r="N43" s="76">
        <v>0</v>
      </c>
      <c r="O43" s="76">
        <f t="shared" si="4"/>
        <v>113335923.089581</v>
      </c>
      <c r="P43" s="76">
        <v>1968982366.9424</v>
      </c>
      <c r="Q43" s="92">
        <v>0</v>
      </c>
      <c r="R43" s="76">
        <f t="shared" si="5"/>
        <v>1968982366.9424</v>
      </c>
      <c r="S43" s="92">
        <f t="shared" si="0"/>
        <v>6285484986.6088009</v>
      </c>
      <c r="T43" s="93">
        <f t="shared" si="1"/>
        <v>5284976867.1788006</v>
      </c>
      <c r="U43" s="73">
        <v>34</v>
      </c>
      <c r="AH43" s="86">
        <v>0</v>
      </c>
    </row>
    <row r="44" spans="1:34" ht="30" customHeight="1">
      <c r="A44" s="73">
        <v>35</v>
      </c>
      <c r="B44" s="74" t="s">
        <v>119</v>
      </c>
      <c r="C44" s="78">
        <v>17</v>
      </c>
      <c r="D44" s="76">
        <v>4175755392.2139001</v>
      </c>
      <c r="E44" s="76">
        <v>0</v>
      </c>
      <c r="F44" s="77">
        <f t="shared" si="2"/>
        <v>4175755392.2139001</v>
      </c>
      <c r="G44" s="76">
        <v>41513146.460000001</v>
      </c>
      <c r="H44" s="76">
        <v>0</v>
      </c>
      <c r="I44" s="76">
        <f>704680225.6-H44-G44</f>
        <v>663167079.13999999</v>
      </c>
      <c r="J44" s="76">
        <f t="shared" si="3"/>
        <v>3471075166.6139002</v>
      </c>
      <c r="K44" s="76">
        <v>43278612.788199998</v>
      </c>
      <c r="L44" s="76">
        <v>109263807.54979999</v>
      </c>
      <c r="M44" s="76">
        <v>116834787.8308</v>
      </c>
      <c r="N44" s="76">
        <v>0</v>
      </c>
      <c r="O44" s="76">
        <f t="shared" si="4"/>
        <v>116834787.8308</v>
      </c>
      <c r="P44" s="76">
        <v>1961324048.3866</v>
      </c>
      <c r="Q44" s="92">
        <v>0</v>
      </c>
      <c r="R44" s="76">
        <f t="shared" si="5"/>
        <v>1961324048.3866</v>
      </c>
      <c r="S44" s="92">
        <f t="shared" si="0"/>
        <v>6406456648.7693005</v>
      </c>
      <c r="T44" s="93">
        <f t="shared" si="1"/>
        <v>5701776423.1693001</v>
      </c>
      <c r="U44" s="73">
        <v>35</v>
      </c>
      <c r="AH44" s="86">
        <v>0</v>
      </c>
    </row>
    <row r="45" spans="1:34" ht="30" customHeight="1">
      <c r="A45" s="73">
        <v>36</v>
      </c>
      <c r="B45" s="74" t="s">
        <v>120</v>
      </c>
      <c r="C45" s="78">
        <v>14</v>
      </c>
      <c r="D45" s="76">
        <v>4184648531.9010301</v>
      </c>
      <c r="E45" s="76">
        <v>0</v>
      </c>
      <c r="F45" s="77">
        <f t="shared" si="2"/>
        <v>4184648531.9010301</v>
      </c>
      <c r="G45" s="76">
        <v>32112054.530000001</v>
      </c>
      <c r="H45" s="76">
        <v>422213139.99000001</v>
      </c>
      <c r="I45" s="76">
        <f>1177611502.38-H45-G45</f>
        <v>723286307.86000013</v>
      </c>
      <c r="J45" s="76">
        <f t="shared" si="3"/>
        <v>3007037029.5210299</v>
      </c>
      <c r="K45" s="76">
        <v>43370783.595799997</v>
      </c>
      <c r="L45" s="76">
        <v>120153143.322</v>
      </c>
      <c r="M45" s="76">
        <v>117083611.813767</v>
      </c>
      <c r="N45" s="76">
        <v>0</v>
      </c>
      <c r="O45" s="76">
        <f t="shared" si="4"/>
        <v>117083611.813767</v>
      </c>
      <c r="P45" s="76">
        <v>2140094044.6199999</v>
      </c>
      <c r="Q45" s="92">
        <v>0</v>
      </c>
      <c r="R45" s="76">
        <f t="shared" si="5"/>
        <v>2140094044.6199999</v>
      </c>
      <c r="S45" s="92">
        <f t="shared" si="0"/>
        <v>6605350115.2525969</v>
      </c>
      <c r="T45" s="93">
        <f t="shared" si="1"/>
        <v>5427738612.8725967</v>
      </c>
      <c r="U45" s="73">
        <v>36</v>
      </c>
      <c r="AH45" s="86">
        <v>0</v>
      </c>
    </row>
    <row r="46" spans="1:34" ht="30" customHeight="1">
      <c r="A46" s="73"/>
      <c r="B46" s="137" t="s">
        <v>26</v>
      </c>
      <c r="C46" s="138"/>
      <c r="D46" s="80">
        <f t="shared" ref="D46:T46" si="11">SUM(D10:D45)</f>
        <v>159461676124.36496</v>
      </c>
      <c r="E46" s="80">
        <f t="shared" si="11"/>
        <v>116622228162.76559</v>
      </c>
      <c r="F46" s="80">
        <f t="shared" si="11"/>
        <v>276083904287.13055</v>
      </c>
      <c r="G46" s="80">
        <f t="shared" si="11"/>
        <v>6304699404.999999</v>
      </c>
      <c r="H46" s="80">
        <f t="shared" si="11"/>
        <v>9431579138.0449982</v>
      </c>
      <c r="I46" s="80">
        <f t="shared" si="11"/>
        <v>30850811409.264999</v>
      </c>
      <c r="J46" s="80">
        <f t="shared" si="11"/>
        <v>229496814334.82059</v>
      </c>
      <c r="K46" s="80">
        <f t="shared" si="11"/>
        <v>2460181632.6183004</v>
      </c>
      <c r="L46" s="80">
        <f t="shared" si="11"/>
        <v>5485608887.999999</v>
      </c>
      <c r="M46" s="80">
        <f t="shared" si="11"/>
        <v>4461628938.2887325</v>
      </c>
      <c r="N46" s="80">
        <f t="shared" si="11"/>
        <v>896149216.71325815</v>
      </c>
      <c r="O46" s="80">
        <f t="shared" si="11"/>
        <v>3565479721.5754733</v>
      </c>
      <c r="P46" s="80">
        <f t="shared" si="11"/>
        <v>101419621812.10487</v>
      </c>
      <c r="Q46" s="80">
        <f t="shared" si="11"/>
        <v>2001816258.5</v>
      </c>
      <c r="R46" s="80">
        <f t="shared" si="11"/>
        <v>99417805553.604889</v>
      </c>
      <c r="S46" s="80">
        <f t="shared" si="11"/>
        <v>389910945558.14252</v>
      </c>
      <c r="T46" s="80">
        <f t="shared" si="11"/>
        <v>340425890130.61926</v>
      </c>
      <c r="U46" s="80"/>
    </row>
    <row r="47" spans="1:34">
      <c r="B47" s="81"/>
      <c r="C47" s="82"/>
      <c r="D47" s="83"/>
      <c r="E47" s="84"/>
      <c r="F47" s="82"/>
      <c r="G47" s="83"/>
      <c r="H47" s="83"/>
      <c r="I47" s="83"/>
      <c r="J47" s="88"/>
      <c r="K47" s="89"/>
      <c r="L47" s="89"/>
      <c r="M47" s="84"/>
      <c r="N47" s="84"/>
      <c r="O47" s="84"/>
      <c r="P47" s="84"/>
      <c r="Q47" s="84"/>
      <c r="R47" s="84"/>
      <c r="S47" s="86"/>
    </row>
    <row r="48" spans="1:34">
      <c r="B48" s="82"/>
      <c r="C48" s="82"/>
      <c r="D48" s="82"/>
      <c r="E48" s="82"/>
      <c r="F48" s="82"/>
      <c r="G48" s="82"/>
      <c r="H48" s="82"/>
      <c r="I48" s="83"/>
      <c r="J48" s="83">
        <f>G46+H46+I46</f>
        <v>46587089952.309998</v>
      </c>
      <c r="K48" s="83"/>
      <c r="L48" s="83"/>
      <c r="M48" s="81"/>
      <c r="N48" s="81"/>
      <c r="O48" s="81"/>
      <c r="P48" s="81"/>
      <c r="Q48" s="81"/>
      <c r="R48" s="81"/>
      <c r="T48" s="90">
        <f>T46+Q46+N46+G46+H46+I46</f>
        <v>389910945558.14252</v>
      </c>
    </row>
    <row r="49" spans="1:20">
      <c r="I49" s="86"/>
      <c r="J49" s="90">
        <v>46614089952.309998</v>
      </c>
      <c r="K49" s="90"/>
      <c r="L49" s="90"/>
      <c r="T49" s="86"/>
    </row>
    <row r="50" spans="1:20">
      <c r="C50" s="85"/>
      <c r="E50" s="86"/>
      <c r="I50" s="86"/>
      <c r="J50" s="91">
        <f>J48-J49</f>
        <v>-27000000</v>
      </c>
      <c r="K50" s="91"/>
      <c r="L50" s="91"/>
    </row>
    <row r="51" spans="1:20">
      <c r="C51" s="85"/>
      <c r="J51" s="86"/>
      <c r="K51" s="86"/>
      <c r="L51" s="86"/>
    </row>
    <row r="54" spans="1:20" ht="21">
      <c r="A54" s="87" t="s">
        <v>55</v>
      </c>
    </row>
  </sheetData>
  <mergeCells count="24">
    <mergeCell ref="S7:S8"/>
    <mergeCell ref="T7:T8"/>
    <mergeCell ref="U7:U8"/>
    <mergeCell ref="B46:C46"/>
    <mergeCell ref="A7:A8"/>
    <mergeCell ref="B7:B8"/>
    <mergeCell ref="C7:C8"/>
    <mergeCell ref="D7:D8"/>
    <mergeCell ref="A1:U1"/>
    <mergeCell ref="A2:U2"/>
    <mergeCell ref="A3:U3"/>
    <mergeCell ref="D5:T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5"/>
  <sheetViews>
    <sheetView workbookViewId="0">
      <pane xSplit="4" ySplit="5" topLeftCell="E409" activePane="bottomRight" state="frozen"/>
      <selection pane="topRight"/>
      <selection pane="bottomLeft"/>
      <selection pane="bottomRight" activeCell="A414" sqref="A414"/>
    </sheetView>
  </sheetViews>
  <sheetFormatPr defaultColWidth="9" defaultRowHeight="13.2"/>
  <cols>
    <col min="1" max="1" width="9.33203125" customWidth="1"/>
    <col min="2" max="2" width="13.88671875" style="34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customWidth="1"/>
    <col min="14" max="14" width="0.6640625" customWidth="1"/>
    <col min="15" max="15" width="4.6640625" customWidth="1"/>
    <col min="16" max="16" width="9.44140625" customWidth="1"/>
    <col min="17" max="17" width="17.88671875" style="34" customWidth="1"/>
    <col min="18" max="18" width="18.6640625" customWidth="1"/>
    <col min="19" max="22" width="21.88671875" customWidth="1"/>
    <col min="23" max="25" width="18.5546875" customWidth="1"/>
    <col min="26" max="26" width="22.109375" customWidth="1"/>
    <col min="27" max="27" width="20.6640625" customWidth="1"/>
  </cols>
  <sheetData>
    <row r="1" spans="1:27" ht="24.6">
      <c r="A1" s="143" t="s">
        <v>121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</row>
    <row r="2" spans="1:27" ht="24.6">
      <c r="A2" s="143" t="s">
        <v>62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45" customHeight="1">
      <c r="B3" s="144" t="s">
        <v>122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</row>
    <row r="4" spans="1:27">
      <c r="N4">
        <v>0</v>
      </c>
    </row>
    <row r="5" spans="1:27" ht="53.25" customHeight="1">
      <c r="A5" s="35" t="s">
        <v>20</v>
      </c>
      <c r="B5" s="36" t="s">
        <v>123</v>
      </c>
      <c r="C5" s="15" t="s">
        <v>20</v>
      </c>
      <c r="D5" s="15" t="s">
        <v>124</v>
      </c>
      <c r="E5" s="15" t="s">
        <v>49</v>
      </c>
      <c r="F5" s="15" t="s">
        <v>125</v>
      </c>
      <c r="G5" s="15" t="s">
        <v>23</v>
      </c>
      <c r="H5" s="15" t="s">
        <v>24</v>
      </c>
      <c r="I5" s="15" t="s">
        <v>126</v>
      </c>
      <c r="J5" s="15" t="s">
        <v>75</v>
      </c>
      <c r="K5" s="15" t="s">
        <v>76</v>
      </c>
      <c r="L5" s="15" t="s">
        <v>127</v>
      </c>
      <c r="M5" s="39" t="s">
        <v>128</v>
      </c>
      <c r="N5" s="45"/>
      <c r="O5" s="37"/>
      <c r="P5" s="15" t="s">
        <v>20</v>
      </c>
      <c r="Q5" s="36" t="s">
        <v>129</v>
      </c>
      <c r="R5" s="15" t="s">
        <v>124</v>
      </c>
      <c r="S5" s="15" t="s">
        <v>49</v>
      </c>
      <c r="T5" s="15" t="s">
        <v>125</v>
      </c>
      <c r="U5" s="15" t="s">
        <v>23</v>
      </c>
      <c r="V5" s="15" t="s">
        <v>24</v>
      </c>
      <c r="W5" s="15" t="s">
        <v>126</v>
      </c>
      <c r="X5" s="15" t="s">
        <v>75</v>
      </c>
      <c r="Y5" s="15" t="s">
        <v>76</v>
      </c>
      <c r="Z5" s="15" t="s">
        <v>127</v>
      </c>
      <c r="AA5" s="15" t="s">
        <v>128</v>
      </c>
    </row>
    <row r="6" spans="1:27" ht="15.6">
      <c r="A6" s="37"/>
      <c r="B6" s="38"/>
      <c r="C6" s="37"/>
      <c r="D6" s="39"/>
      <c r="E6" s="122" t="s">
        <v>27</v>
      </c>
      <c r="F6" s="122" t="s">
        <v>27</v>
      </c>
      <c r="G6" s="122" t="s">
        <v>27</v>
      </c>
      <c r="H6" s="122" t="s">
        <v>27</v>
      </c>
      <c r="I6" s="122" t="s">
        <v>27</v>
      </c>
      <c r="J6" s="122" t="s">
        <v>27</v>
      </c>
      <c r="K6" s="122" t="s">
        <v>27</v>
      </c>
      <c r="L6" s="122" t="s">
        <v>27</v>
      </c>
      <c r="M6" s="122" t="s">
        <v>27</v>
      </c>
      <c r="N6" s="45"/>
      <c r="O6" s="37"/>
      <c r="P6" s="39"/>
      <c r="Q6" s="40"/>
      <c r="R6" s="39"/>
      <c r="S6" s="122" t="s">
        <v>27</v>
      </c>
      <c r="T6" s="122" t="s">
        <v>27</v>
      </c>
      <c r="U6" s="122" t="s">
        <v>27</v>
      </c>
      <c r="V6" s="122" t="s">
        <v>27</v>
      </c>
      <c r="W6" s="122" t="s">
        <v>27</v>
      </c>
      <c r="X6" s="122" t="s">
        <v>27</v>
      </c>
      <c r="Y6" s="122" t="s">
        <v>27</v>
      </c>
      <c r="Z6" s="122" t="s">
        <v>27</v>
      </c>
      <c r="AA6" s="122" t="s">
        <v>27</v>
      </c>
    </row>
    <row r="7" spans="1:27" ht="24.9" customHeight="1">
      <c r="A7" s="152">
        <v>1</v>
      </c>
      <c r="B7" s="153" t="s">
        <v>85</v>
      </c>
      <c r="C7" s="37">
        <v>1</v>
      </c>
      <c r="D7" s="41" t="s">
        <v>130</v>
      </c>
      <c r="E7" s="41">
        <v>130434196.0887</v>
      </c>
      <c r="F7" s="41">
        <v>0</v>
      </c>
      <c r="G7" s="41">
        <v>1351853.865</v>
      </c>
      <c r="H7" s="41">
        <v>4351313.4666999998</v>
      </c>
      <c r="I7" s="41">
        <v>3953581.4986999999</v>
      </c>
      <c r="J7" s="41">
        <f>I7/2</f>
        <v>1976790.7493499999</v>
      </c>
      <c r="K7" s="41">
        <f>I7-J7</f>
        <v>1976790.7493499999</v>
      </c>
      <c r="L7" s="41">
        <v>63616807.763499998</v>
      </c>
      <c r="M7" s="46">
        <f>E7+F7+G7+H7+I7-J7+L7</f>
        <v>201730961.93324998</v>
      </c>
      <c r="N7" s="45"/>
      <c r="O7" s="152">
        <v>19</v>
      </c>
      <c r="P7" s="47">
        <v>26</v>
      </c>
      <c r="Q7" s="156" t="s">
        <v>103</v>
      </c>
      <c r="R7" s="41" t="s">
        <v>131</v>
      </c>
      <c r="S7" s="41">
        <v>138081874.02309999</v>
      </c>
      <c r="T7" s="41">
        <f>-11651464.66</f>
        <v>-11651464.66</v>
      </c>
      <c r="U7" s="41">
        <v>1431116.3842</v>
      </c>
      <c r="V7" s="41">
        <v>4053566.5937000001</v>
      </c>
      <c r="W7" s="41">
        <v>4185389.7122</v>
      </c>
      <c r="X7" s="41">
        <v>0</v>
      </c>
      <c r="Y7" s="41">
        <f>W7-X7</f>
        <v>4185389.7122</v>
      </c>
      <c r="Z7" s="41">
        <v>70567310.354100004</v>
      </c>
      <c r="AA7" s="46">
        <f>S7+T7+U7+V7+W7-X7+Z7</f>
        <v>206667792.4073</v>
      </c>
    </row>
    <row r="8" spans="1:27" ht="24.9" customHeight="1">
      <c r="A8" s="152"/>
      <c r="B8" s="154"/>
      <c r="C8" s="37">
        <v>2</v>
      </c>
      <c r="D8" s="41" t="s">
        <v>132</v>
      </c>
      <c r="E8" s="41">
        <v>217612464.4039</v>
      </c>
      <c r="F8" s="41">
        <v>0</v>
      </c>
      <c r="G8" s="41">
        <v>2255392.0666</v>
      </c>
      <c r="H8" s="41">
        <v>6954979.2777000004</v>
      </c>
      <c r="I8" s="41">
        <v>6596035.6941</v>
      </c>
      <c r="J8" s="41">
        <f t="shared" ref="J8:J23" si="0">I8/2</f>
        <v>3298017.84705</v>
      </c>
      <c r="K8" s="41">
        <f t="shared" ref="K8:K47" si="1">I8-J8</f>
        <v>3298017.84705</v>
      </c>
      <c r="L8" s="41">
        <v>111754180.8918</v>
      </c>
      <c r="M8" s="46">
        <f t="shared" ref="M8:M71" si="2">E8+F8+G8+H8+I8-J8+L8</f>
        <v>341875034.48705</v>
      </c>
      <c r="N8" s="45"/>
      <c r="O8" s="152"/>
      <c r="P8" s="47">
        <v>27</v>
      </c>
      <c r="Q8" s="157"/>
      <c r="R8" s="41" t="s">
        <v>133</v>
      </c>
      <c r="S8" s="41">
        <v>135228232.2687</v>
      </c>
      <c r="T8" s="41">
        <f>-11651464.66</f>
        <v>-11651464.66</v>
      </c>
      <c r="U8" s="41">
        <v>1401540.5004</v>
      </c>
      <c r="V8" s="41">
        <v>4329953.6317999996</v>
      </c>
      <c r="W8" s="41">
        <v>4098893.1831</v>
      </c>
      <c r="X8" s="41">
        <v>0</v>
      </c>
      <c r="Y8" s="41">
        <f t="shared" ref="Y8:Y62" si="3">W8-X8</f>
        <v>4098893.1831</v>
      </c>
      <c r="Z8" s="41">
        <v>75677238.796599999</v>
      </c>
      <c r="AA8" s="46">
        <f t="shared" ref="AA8:AA71" si="4">S8+T8+U8+V8+W8-X8+Z8</f>
        <v>209084393.72060001</v>
      </c>
    </row>
    <row r="9" spans="1:27" ht="24.9" customHeight="1">
      <c r="A9" s="152"/>
      <c r="B9" s="154"/>
      <c r="C9" s="37">
        <v>3</v>
      </c>
      <c r="D9" s="41" t="s">
        <v>134</v>
      </c>
      <c r="E9" s="41">
        <v>153114327.8098</v>
      </c>
      <c r="F9" s="41">
        <v>0</v>
      </c>
      <c r="G9" s="41">
        <v>1586916.6372</v>
      </c>
      <c r="H9" s="41">
        <v>4867480.6423000004</v>
      </c>
      <c r="I9" s="41">
        <v>4641037.3333999999</v>
      </c>
      <c r="J9" s="41">
        <f t="shared" si="0"/>
        <v>2320518.6666999999</v>
      </c>
      <c r="K9" s="41">
        <f t="shared" si="1"/>
        <v>2320518.6666999999</v>
      </c>
      <c r="L9" s="41">
        <v>73159865.026199996</v>
      </c>
      <c r="M9" s="46">
        <f t="shared" si="2"/>
        <v>235049108.78220001</v>
      </c>
      <c r="N9" s="45"/>
      <c r="O9" s="152"/>
      <c r="P9" s="47">
        <v>28</v>
      </c>
      <c r="Q9" s="157"/>
      <c r="R9" s="41" t="s">
        <v>135</v>
      </c>
      <c r="S9" s="41">
        <v>135350643.90549999</v>
      </c>
      <c r="T9" s="41">
        <f t="shared" ref="T9:T25" si="5">-11651464.66</f>
        <v>-11651464.66</v>
      </c>
      <c r="U9" s="41">
        <v>1402809.2063</v>
      </c>
      <c r="V9" s="41">
        <v>4264294.9417000003</v>
      </c>
      <c r="W9" s="41">
        <v>4102603.5934000001</v>
      </c>
      <c r="X9" s="41">
        <v>0</v>
      </c>
      <c r="Y9" s="41">
        <f t="shared" si="3"/>
        <v>4102603.5934000001</v>
      </c>
      <c r="Z9" s="41">
        <v>74463320.769199997</v>
      </c>
      <c r="AA9" s="46">
        <f t="shared" si="4"/>
        <v>207932207.7561</v>
      </c>
    </row>
    <row r="10" spans="1:27" ht="24.9" customHeight="1">
      <c r="A10" s="152"/>
      <c r="B10" s="154"/>
      <c r="C10" s="37">
        <v>4</v>
      </c>
      <c r="D10" s="41" t="s">
        <v>136</v>
      </c>
      <c r="E10" s="41">
        <v>156006916.859</v>
      </c>
      <c r="F10" s="41">
        <v>0</v>
      </c>
      <c r="G10" s="41">
        <v>1616896.1810000001</v>
      </c>
      <c r="H10" s="41">
        <v>5047758.1062000003</v>
      </c>
      <c r="I10" s="41">
        <v>4728714.3912000004</v>
      </c>
      <c r="J10" s="41">
        <f t="shared" si="0"/>
        <v>2364357.1956000002</v>
      </c>
      <c r="K10" s="41">
        <f t="shared" si="1"/>
        <v>2364357.1956000002</v>
      </c>
      <c r="L10" s="41">
        <v>76492890.143999994</v>
      </c>
      <c r="M10" s="46">
        <f t="shared" si="2"/>
        <v>241528818.4858</v>
      </c>
      <c r="N10" s="45"/>
      <c r="O10" s="152"/>
      <c r="P10" s="47">
        <v>29</v>
      </c>
      <c r="Q10" s="157"/>
      <c r="R10" s="41" t="s">
        <v>137</v>
      </c>
      <c r="S10" s="41">
        <v>160412974.6478</v>
      </c>
      <c r="T10" s="41">
        <f t="shared" si="5"/>
        <v>-11651464.66</v>
      </c>
      <c r="U10" s="41">
        <v>1662561.7076000001</v>
      </c>
      <c r="V10" s="41">
        <v>4970228.7351000002</v>
      </c>
      <c r="W10" s="41">
        <v>4862266.0905999998</v>
      </c>
      <c r="X10" s="41">
        <v>0</v>
      </c>
      <c r="Y10" s="41">
        <f t="shared" si="3"/>
        <v>4862266.0905999998</v>
      </c>
      <c r="Z10" s="41">
        <v>87514841.540999994</v>
      </c>
      <c r="AA10" s="46">
        <f t="shared" si="4"/>
        <v>247771408.06209999</v>
      </c>
    </row>
    <row r="11" spans="1:27" ht="24.9" customHeight="1">
      <c r="A11" s="152"/>
      <c r="B11" s="154"/>
      <c r="C11" s="37">
        <v>5</v>
      </c>
      <c r="D11" s="41" t="s">
        <v>138</v>
      </c>
      <c r="E11" s="41">
        <v>141996848.4641</v>
      </c>
      <c r="F11" s="41">
        <v>0</v>
      </c>
      <c r="G11" s="41">
        <v>1471692.1954999999</v>
      </c>
      <c r="H11" s="41">
        <v>4602368.6612999998</v>
      </c>
      <c r="I11" s="41">
        <v>4304056.2198000001</v>
      </c>
      <c r="J11" s="41">
        <f t="shared" si="0"/>
        <v>2152028.1099</v>
      </c>
      <c r="K11" s="41">
        <f t="shared" si="1"/>
        <v>2152028.1099</v>
      </c>
      <c r="L11" s="41">
        <v>68258393.301899999</v>
      </c>
      <c r="M11" s="46">
        <f t="shared" si="2"/>
        <v>218481330.73269999</v>
      </c>
      <c r="N11" s="45"/>
      <c r="O11" s="152"/>
      <c r="P11" s="47">
        <v>30</v>
      </c>
      <c r="Q11" s="157"/>
      <c r="R11" s="41" t="s">
        <v>139</v>
      </c>
      <c r="S11" s="41">
        <v>161667881.77110001</v>
      </c>
      <c r="T11" s="41">
        <f t="shared" si="5"/>
        <v>-11651464.66</v>
      </c>
      <c r="U11" s="41">
        <v>1675567.8907000001</v>
      </c>
      <c r="V11" s="41">
        <v>4899409.8546000002</v>
      </c>
      <c r="W11" s="41">
        <v>4900303.4897999996</v>
      </c>
      <c r="X11" s="41">
        <v>0</v>
      </c>
      <c r="Y11" s="41">
        <f t="shared" si="3"/>
        <v>4900303.4897999996</v>
      </c>
      <c r="Z11" s="41">
        <v>86205520.329400003</v>
      </c>
      <c r="AA11" s="46">
        <f t="shared" si="4"/>
        <v>247697218.67560005</v>
      </c>
    </row>
    <row r="12" spans="1:27" ht="24.9" customHeight="1">
      <c r="A12" s="152"/>
      <c r="B12" s="154"/>
      <c r="C12" s="37">
        <v>6</v>
      </c>
      <c r="D12" s="41" t="s">
        <v>140</v>
      </c>
      <c r="E12" s="41">
        <v>146646041.1654</v>
      </c>
      <c r="F12" s="41">
        <v>0</v>
      </c>
      <c r="G12" s="41">
        <v>1519877.6354</v>
      </c>
      <c r="H12" s="41">
        <v>4731916.5981999999</v>
      </c>
      <c r="I12" s="41">
        <v>4444977.5641000001</v>
      </c>
      <c r="J12" s="41">
        <f t="shared" si="0"/>
        <v>2222488.78205</v>
      </c>
      <c r="K12" s="41">
        <f t="shared" si="1"/>
        <v>2222488.78205</v>
      </c>
      <c r="L12" s="41">
        <v>70653515.346200004</v>
      </c>
      <c r="M12" s="46">
        <f t="shared" si="2"/>
        <v>225773839.52724999</v>
      </c>
      <c r="N12" s="45"/>
      <c r="O12" s="152"/>
      <c r="P12" s="47">
        <v>31</v>
      </c>
      <c r="Q12" s="157"/>
      <c r="R12" s="41" t="s">
        <v>109</v>
      </c>
      <c r="S12" s="41">
        <v>279519483.1645</v>
      </c>
      <c r="T12" s="41">
        <f t="shared" si="5"/>
        <v>-11651464.66</v>
      </c>
      <c r="U12" s="41">
        <v>2897012.4783000001</v>
      </c>
      <c r="V12" s="41">
        <v>8050459.1124</v>
      </c>
      <c r="W12" s="41">
        <v>8472494.8692000005</v>
      </c>
      <c r="X12" s="41">
        <v>0</v>
      </c>
      <c r="Y12" s="41">
        <f t="shared" si="3"/>
        <v>8472494.8692000005</v>
      </c>
      <c r="Z12" s="41">
        <v>144463086.72920001</v>
      </c>
      <c r="AA12" s="46">
        <f t="shared" si="4"/>
        <v>431751071.6936</v>
      </c>
    </row>
    <row r="13" spans="1:27" ht="24.9" customHeight="1">
      <c r="A13" s="152"/>
      <c r="B13" s="154"/>
      <c r="C13" s="37">
        <v>7</v>
      </c>
      <c r="D13" s="41" t="s">
        <v>141</v>
      </c>
      <c r="E13" s="41">
        <v>142285938.40459999</v>
      </c>
      <c r="F13" s="41">
        <v>0</v>
      </c>
      <c r="G13" s="41">
        <v>1474688.3987</v>
      </c>
      <c r="H13" s="41">
        <v>4575777.6325000003</v>
      </c>
      <c r="I13" s="41">
        <v>4312818.8041000003</v>
      </c>
      <c r="J13" s="41">
        <f t="shared" si="0"/>
        <v>2156409.4020500001</v>
      </c>
      <c r="K13" s="41">
        <f t="shared" si="1"/>
        <v>2156409.4020500001</v>
      </c>
      <c r="L13" s="41">
        <v>67766770.194999993</v>
      </c>
      <c r="M13" s="46">
        <f t="shared" si="2"/>
        <v>218259584.03285</v>
      </c>
      <c r="N13" s="45"/>
      <c r="O13" s="152"/>
      <c r="P13" s="47">
        <v>32</v>
      </c>
      <c r="Q13" s="157"/>
      <c r="R13" s="41" t="s">
        <v>142</v>
      </c>
      <c r="S13" s="41">
        <v>140005137.27219999</v>
      </c>
      <c r="T13" s="41">
        <f t="shared" si="5"/>
        <v>-11651464.66</v>
      </c>
      <c r="U13" s="41">
        <v>1451049.5837999999</v>
      </c>
      <c r="V13" s="41">
        <v>4336850.3455999997</v>
      </c>
      <c r="W13" s="41">
        <v>4243685.6057000002</v>
      </c>
      <c r="X13" s="41">
        <v>0</v>
      </c>
      <c r="Y13" s="41">
        <f t="shared" si="3"/>
        <v>4243685.6057000002</v>
      </c>
      <c r="Z13" s="41">
        <v>75804747.358500004</v>
      </c>
      <c r="AA13" s="46">
        <f t="shared" si="4"/>
        <v>214190005.50579998</v>
      </c>
    </row>
    <row r="14" spans="1:27" ht="24.9" customHeight="1">
      <c r="A14" s="152"/>
      <c r="B14" s="154"/>
      <c r="C14" s="37">
        <v>8</v>
      </c>
      <c r="D14" s="41" t="s">
        <v>143</v>
      </c>
      <c r="E14" s="41">
        <v>138737662.31240001</v>
      </c>
      <c r="F14" s="41">
        <v>0</v>
      </c>
      <c r="G14" s="41">
        <v>1437913.1443</v>
      </c>
      <c r="H14" s="41">
        <v>4408544.6688999999</v>
      </c>
      <c r="I14" s="41">
        <v>4205267.2637</v>
      </c>
      <c r="J14" s="41">
        <f t="shared" si="0"/>
        <v>2102633.63185</v>
      </c>
      <c r="K14" s="41">
        <f t="shared" si="1"/>
        <v>2102633.63185</v>
      </c>
      <c r="L14" s="41">
        <v>64674915.8059</v>
      </c>
      <c r="M14" s="46">
        <f t="shared" si="2"/>
        <v>211361669.56335005</v>
      </c>
      <c r="N14" s="45"/>
      <c r="O14" s="152"/>
      <c r="P14" s="47">
        <v>33</v>
      </c>
      <c r="Q14" s="157"/>
      <c r="R14" s="41" t="s">
        <v>144</v>
      </c>
      <c r="S14" s="41">
        <v>138559030.9594</v>
      </c>
      <c r="T14" s="41">
        <f t="shared" si="5"/>
        <v>-11651464.66</v>
      </c>
      <c r="U14" s="41">
        <v>1436061.7625</v>
      </c>
      <c r="V14" s="41">
        <v>4002310.3487999998</v>
      </c>
      <c r="W14" s="41">
        <v>4199852.7817000002</v>
      </c>
      <c r="X14" s="41">
        <v>0</v>
      </c>
      <c r="Y14" s="41">
        <f t="shared" si="3"/>
        <v>4199852.7817000002</v>
      </c>
      <c r="Z14" s="41">
        <v>69619669.156499997</v>
      </c>
      <c r="AA14" s="46">
        <f t="shared" si="4"/>
        <v>206165460.34890002</v>
      </c>
    </row>
    <row r="15" spans="1:27" ht="24.9" customHeight="1">
      <c r="A15" s="152"/>
      <c r="B15" s="154"/>
      <c r="C15" s="37">
        <v>9</v>
      </c>
      <c r="D15" s="41" t="s">
        <v>145</v>
      </c>
      <c r="E15" s="41">
        <v>149678180.64219999</v>
      </c>
      <c r="F15" s="41">
        <v>0</v>
      </c>
      <c r="G15" s="41">
        <v>1551303.5160000001</v>
      </c>
      <c r="H15" s="41">
        <v>4815812.8989000004</v>
      </c>
      <c r="I15" s="41">
        <v>4536884.5247999998</v>
      </c>
      <c r="J15" s="41">
        <f t="shared" si="0"/>
        <v>2268442.2623999999</v>
      </c>
      <c r="K15" s="41">
        <f t="shared" si="1"/>
        <v>2268442.2623999999</v>
      </c>
      <c r="L15" s="41">
        <v>72204615.919100001</v>
      </c>
      <c r="M15" s="46">
        <f t="shared" si="2"/>
        <v>230518355.23860002</v>
      </c>
      <c r="N15" s="45"/>
      <c r="O15" s="152"/>
      <c r="P15" s="47">
        <v>34</v>
      </c>
      <c r="Q15" s="157"/>
      <c r="R15" s="41" t="s">
        <v>146</v>
      </c>
      <c r="S15" s="41">
        <v>165858669.33579999</v>
      </c>
      <c r="T15" s="41">
        <f t="shared" si="5"/>
        <v>-11651464.66</v>
      </c>
      <c r="U15" s="41">
        <v>1719002.3008999999</v>
      </c>
      <c r="V15" s="41">
        <v>5014201.4577000001</v>
      </c>
      <c r="W15" s="41">
        <v>5027330.1491</v>
      </c>
      <c r="X15" s="41">
        <v>0</v>
      </c>
      <c r="Y15" s="41">
        <f t="shared" si="3"/>
        <v>5027330.1491</v>
      </c>
      <c r="Z15" s="41">
        <v>88327822.741799995</v>
      </c>
      <c r="AA15" s="46">
        <f t="shared" si="4"/>
        <v>254295561.32530004</v>
      </c>
    </row>
    <row r="16" spans="1:27" ht="24.9" customHeight="1">
      <c r="A16" s="152"/>
      <c r="B16" s="154"/>
      <c r="C16" s="37">
        <v>10</v>
      </c>
      <c r="D16" s="41" t="s">
        <v>147</v>
      </c>
      <c r="E16" s="41">
        <v>151893067.24399999</v>
      </c>
      <c r="F16" s="41">
        <v>0</v>
      </c>
      <c r="G16" s="41">
        <v>1574259.1757</v>
      </c>
      <c r="H16" s="41">
        <v>4959927.8805</v>
      </c>
      <c r="I16" s="41">
        <v>4604019.7926000003</v>
      </c>
      <c r="J16" s="41">
        <f t="shared" si="0"/>
        <v>2302009.8963000001</v>
      </c>
      <c r="K16" s="41">
        <f t="shared" si="1"/>
        <v>2302009.8963000001</v>
      </c>
      <c r="L16" s="41">
        <v>74869057.957000002</v>
      </c>
      <c r="M16" s="46">
        <f t="shared" si="2"/>
        <v>235598322.15350002</v>
      </c>
      <c r="N16" s="45"/>
      <c r="O16" s="152"/>
      <c r="P16" s="47">
        <v>35</v>
      </c>
      <c r="Q16" s="157"/>
      <c r="R16" s="41" t="s">
        <v>148</v>
      </c>
      <c r="S16" s="41">
        <v>136849388.64089999</v>
      </c>
      <c r="T16" s="41">
        <f t="shared" si="5"/>
        <v>-11651464.66</v>
      </c>
      <c r="U16" s="41">
        <v>1418342.5858</v>
      </c>
      <c r="V16" s="41">
        <v>4297083.1369000003</v>
      </c>
      <c r="W16" s="41">
        <v>4148031.9367999998</v>
      </c>
      <c r="X16" s="41">
        <v>0</v>
      </c>
      <c r="Y16" s="41">
        <f t="shared" si="3"/>
        <v>4148031.9367999998</v>
      </c>
      <c r="Z16" s="41">
        <v>75069518.991899997</v>
      </c>
      <c r="AA16" s="46">
        <f t="shared" si="4"/>
        <v>210130900.63229999</v>
      </c>
    </row>
    <row r="17" spans="1:27" ht="24.9" customHeight="1">
      <c r="A17" s="152"/>
      <c r="B17" s="154"/>
      <c r="C17" s="37">
        <v>11</v>
      </c>
      <c r="D17" s="41" t="s">
        <v>149</v>
      </c>
      <c r="E17" s="41">
        <v>166107218.74239999</v>
      </c>
      <c r="F17" s="41">
        <v>0</v>
      </c>
      <c r="G17" s="41">
        <v>1721578.3315000001</v>
      </c>
      <c r="H17" s="41">
        <v>5484218.0351</v>
      </c>
      <c r="I17" s="41">
        <v>5034863.9122000001</v>
      </c>
      <c r="J17" s="41">
        <f t="shared" si="0"/>
        <v>2517431.9561000001</v>
      </c>
      <c r="K17" s="41">
        <f t="shared" si="1"/>
        <v>2517431.9561000001</v>
      </c>
      <c r="L17" s="41">
        <v>84562295.351699993</v>
      </c>
      <c r="M17" s="46">
        <f t="shared" si="2"/>
        <v>260392742.41680002</v>
      </c>
      <c r="N17" s="45"/>
      <c r="O17" s="152"/>
      <c r="P17" s="47">
        <v>36</v>
      </c>
      <c r="Q17" s="157"/>
      <c r="R17" s="41" t="s">
        <v>150</v>
      </c>
      <c r="S17" s="41">
        <v>173207918.02559999</v>
      </c>
      <c r="T17" s="41">
        <f t="shared" si="5"/>
        <v>-11651464.66</v>
      </c>
      <c r="U17" s="41">
        <v>1795171.8219000001</v>
      </c>
      <c r="V17" s="41">
        <v>5227514.0159</v>
      </c>
      <c r="W17" s="41">
        <v>5250092.6955000004</v>
      </c>
      <c r="X17" s="41">
        <v>0</v>
      </c>
      <c r="Y17" s="41">
        <f t="shared" si="3"/>
        <v>5250092.6955000004</v>
      </c>
      <c r="Z17" s="41">
        <v>92271610.827999994</v>
      </c>
      <c r="AA17" s="46">
        <f t="shared" si="4"/>
        <v>266100842.72689998</v>
      </c>
    </row>
    <row r="18" spans="1:27" ht="24.9" customHeight="1">
      <c r="A18" s="152"/>
      <c r="B18" s="154"/>
      <c r="C18" s="37">
        <v>12</v>
      </c>
      <c r="D18" s="41" t="s">
        <v>151</v>
      </c>
      <c r="E18" s="41">
        <v>159931723.01699999</v>
      </c>
      <c r="F18" s="41">
        <v>0</v>
      </c>
      <c r="G18" s="41">
        <v>1657573.8907999999</v>
      </c>
      <c r="H18" s="41">
        <v>5274255.0741999997</v>
      </c>
      <c r="I18" s="41">
        <v>4847678.9072000002</v>
      </c>
      <c r="J18" s="41">
        <f t="shared" si="0"/>
        <v>2423839.4536000001</v>
      </c>
      <c r="K18" s="41">
        <f t="shared" si="1"/>
        <v>2423839.4536000001</v>
      </c>
      <c r="L18" s="41">
        <v>80680435.648100004</v>
      </c>
      <c r="M18" s="46">
        <f t="shared" si="2"/>
        <v>249967827.0837</v>
      </c>
      <c r="N18" s="45"/>
      <c r="O18" s="152"/>
      <c r="P18" s="47">
        <v>37</v>
      </c>
      <c r="Q18" s="157"/>
      <c r="R18" s="41" t="s">
        <v>152</v>
      </c>
      <c r="S18" s="41">
        <v>152104319.35550001</v>
      </c>
      <c r="T18" s="41">
        <f t="shared" si="5"/>
        <v>-11651464.66</v>
      </c>
      <c r="U18" s="41">
        <v>1576448.6475</v>
      </c>
      <c r="V18" s="41">
        <v>4808460.4707000004</v>
      </c>
      <c r="W18" s="41">
        <v>4610423.0400999999</v>
      </c>
      <c r="X18" s="41">
        <v>0</v>
      </c>
      <c r="Y18" s="41">
        <f t="shared" si="3"/>
        <v>4610423.0400999999</v>
      </c>
      <c r="Z18" s="41">
        <v>84524020.188999996</v>
      </c>
      <c r="AA18" s="46">
        <f t="shared" si="4"/>
        <v>235972207.04280001</v>
      </c>
    </row>
    <row r="19" spans="1:27" ht="24.9" customHeight="1">
      <c r="A19" s="152"/>
      <c r="B19" s="154"/>
      <c r="C19" s="37">
        <v>13</v>
      </c>
      <c r="D19" s="41" t="s">
        <v>153</v>
      </c>
      <c r="E19" s="41">
        <v>122127391.4096</v>
      </c>
      <c r="F19" s="41">
        <v>0</v>
      </c>
      <c r="G19" s="41">
        <v>1265759.9850999999</v>
      </c>
      <c r="H19" s="41">
        <v>4146634.1457000002</v>
      </c>
      <c r="I19" s="41">
        <v>3701794.5419000001</v>
      </c>
      <c r="J19" s="41">
        <f t="shared" si="0"/>
        <v>1850897.27095</v>
      </c>
      <c r="K19" s="41">
        <f t="shared" si="1"/>
        <v>1850897.27095</v>
      </c>
      <c r="L19" s="41">
        <v>59832633.616899997</v>
      </c>
      <c r="M19" s="46">
        <f t="shared" si="2"/>
        <v>189223316.42824998</v>
      </c>
      <c r="N19" s="45"/>
      <c r="O19" s="152"/>
      <c r="P19" s="47">
        <v>38</v>
      </c>
      <c r="Q19" s="157"/>
      <c r="R19" s="41" t="s">
        <v>154</v>
      </c>
      <c r="S19" s="41">
        <v>158166228.9851</v>
      </c>
      <c r="T19" s="41">
        <f t="shared" si="5"/>
        <v>-11651464.66</v>
      </c>
      <c r="U19" s="41">
        <v>1639275.8522999999</v>
      </c>
      <c r="V19" s="41">
        <v>4961735.4073999999</v>
      </c>
      <c r="W19" s="41">
        <v>4794165.1452000001</v>
      </c>
      <c r="X19" s="41">
        <v>0</v>
      </c>
      <c r="Y19" s="41">
        <f t="shared" si="3"/>
        <v>4794165.1452000001</v>
      </c>
      <c r="Z19" s="41">
        <v>87357814.2905</v>
      </c>
      <c r="AA19" s="46">
        <f t="shared" si="4"/>
        <v>245267755.0205</v>
      </c>
    </row>
    <row r="20" spans="1:27" ht="24.9" customHeight="1">
      <c r="A20" s="152"/>
      <c r="B20" s="154"/>
      <c r="C20" s="37">
        <v>14</v>
      </c>
      <c r="D20" s="41" t="s">
        <v>155</v>
      </c>
      <c r="E20" s="41">
        <v>115393703.4566</v>
      </c>
      <c r="F20" s="41">
        <v>0</v>
      </c>
      <c r="G20" s="41">
        <v>1195970.2953000001</v>
      </c>
      <c r="H20" s="41">
        <v>3951147.6997000002</v>
      </c>
      <c r="I20" s="41">
        <v>3497690.2126000002</v>
      </c>
      <c r="J20" s="41">
        <f t="shared" si="0"/>
        <v>1748845.1063000001</v>
      </c>
      <c r="K20" s="41">
        <f t="shared" si="1"/>
        <v>1748845.1063000001</v>
      </c>
      <c r="L20" s="41">
        <v>56218420.166900001</v>
      </c>
      <c r="M20" s="46">
        <f t="shared" si="2"/>
        <v>178508086.72480002</v>
      </c>
      <c r="N20" s="45"/>
      <c r="O20" s="152"/>
      <c r="P20" s="47">
        <v>39</v>
      </c>
      <c r="Q20" s="157"/>
      <c r="R20" s="41" t="s">
        <v>156</v>
      </c>
      <c r="S20" s="41">
        <v>124516920.7648</v>
      </c>
      <c r="T20" s="41">
        <f t="shared" si="5"/>
        <v>-11651464.66</v>
      </c>
      <c r="U20" s="41">
        <v>1290525.6876000001</v>
      </c>
      <c r="V20" s="41">
        <v>3944239.6897999998</v>
      </c>
      <c r="W20" s="41">
        <v>3774223.3934999998</v>
      </c>
      <c r="X20" s="41">
        <v>0</v>
      </c>
      <c r="Y20" s="41">
        <f t="shared" si="3"/>
        <v>3774223.3934999998</v>
      </c>
      <c r="Z20" s="41">
        <v>68546040.978799999</v>
      </c>
      <c r="AA20" s="46">
        <f t="shared" si="4"/>
        <v>190420485.8545</v>
      </c>
    </row>
    <row r="21" spans="1:27" ht="24.9" customHeight="1">
      <c r="A21" s="152"/>
      <c r="B21" s="154"/>
      <c r="C21" s="37">
        <v>15</v>
      </c>
      <c r="D21" s="41" t="s">
        <v>157</v>
      </c>
      <c r="E21" s="41">
        <v>120158645.7722</v>
      </c>
      <c r="F21" s="41">
        <v>0</v>
      </c>
      <c r="G21" s="41">
        <v>1245355.3943</v>
      </c>
      <c r="H21" s="41">
        <v>4195495.4697000002</v>
      </c>
      <c r="I21" s="41">
        <v>3642120.0350000001</v>
      </c>
      <c r="J21" s="41">
        <f t="shared" si="0"/>
        <v>1821060.0175000001</v>
      </c>
      <c r="K21" s="41">
        <f t="shared" si="1"/>
        <v>1821060.0175000001</v>
      </c>
      <c r="L21" s="41">
        <v>60735996.7817</v>
      </c>
      <c r="M21" s="46">
        <f t="shared" si="2"/>
        <v>188156553.43540001</v>
      </c>
      <c r="N21" s="45"/>
      <c r="O21" s="152"/>
      <c r="P21" s="47">
        <v>40</v>
      </c>
      <c r="Q21" s="157"/>
      <c r="R21" s="41" t="s">
        <v>158</v>
      </c>
      <c r="S21" s="41">
        <v>137284327.1099</v>
      </c>
      <c r="T21" s="41">
        <f t="shared" si="5"/>
        <v>-11651464.66</v>
      </c>
      <c r="U21" s="41">
        <v>1422850.4010000001</v>
      </c>
      <c r="V21" s="41">
        <v>4437593.3921999997</v>
      </c>
      <c r="W21" s="41">
        <v>4161215.3253000001</v>
      </c>
      <c r="X21" s="41">
        <v>0</v>
      </c>
      <c r="Y21" s="41">
        <f t="shared" si="3"/>
        <v>4161215.3253000001</v>
      </c>
      <c r="Z21" s="41">
        <v>77667315.743200004</v>
      </c>
      <c r="AA21" s="46">
        <f t="shared" si="4"/>
        <v>213321837.3116</v>
      </c>
    </row>
    <row r="22" spans="1:27" ht="24.9" customHeight="1">
      <c r="A22" s="152"/>
      <c r="B22" s="154"/>
      <c r="C22" s="37">
        <v>16</v>
      </c>
      <c r="D22" s="41" t="s">
        <v>159</v>
      </c>
      <c r="E22" s="41">
        <v>179117792.50400001</v>
      </c>
      <c r="F22" s="41">
        <v>0</v>
      </c>
      <c r="G22" s="41">
        <v>1856423.2949999999</v>
      </c>
      <c r="H22" s="41">
        <v>5282715.4819999998</v>
      </c>
      <c r="I22" s="41">
        <v>5429226.4740000004</v>
      </c>
      <c r="J22" s="41">
        <f t="shared" si="0"/>
        <v>2714613.2370000002</v>
      </c>
      <c r="K22" s="41">
        <f t="shared" si="1"/>
        <v>2714613.2370000002</v>
      </c>
      <c r="L22" s="41">
        <v>80836854.265799999</v>
      </c>
      <c r="M22" s="46">
        <f t="shared" si="2"/>
        <v>269808398.78380001</v>
      </c>
      <c r="N22" s="45"/>
      <c r="O22" s="152"/>
      <c r="P22" s="47">
        <v>41</v>
      </c>
      <c r="Q22" s="157"/>
      <c r="R22" s="41" t="s">
        <v>160</v>
      </c>
      <c r="S22" s="41">
        <v>169276450.86050001</v>
      </c>
      <c r="T22" s="41">
        <f t="shared" si="5"/>
        <v>-11651464.66</v>
      </c>
      <c r="U22" s="41">
        <v>1754425.0756999999</v>
      </c>
      <c r="V22" s="41">
        <v>5047121.3323999997</v>
      </c>
      <c r="W22" s="41">
        <v>5130926.2780999998</v>
      </c>
      <c r="X22" s="41">
        <v>0</v>
      </c>
      <c r="Y22" s="41">
        <f t="shared" si="3"/>
        <v>5130926.2780999998</v>
      </c>
      <c r="Z22" s="41">
        <v>88936455.4956</v>
      </c>
      <c r="AA22" s="46">
        <f t="shared" si="4"/>
        <v>258493914.38230002</v>
      </c>
    </row>
    <row r="23" spans="1:27" ht="24.9" customHeight="1">
      <c r="A23" s="152"/>
      <c r="B23" s="155"/>
      <c r="C23" s="37">
        <v>17</v>
      </c>
      <c r="D23" s="41" t="s">
        <v>161</v>
      </c>
      <c r="E23" s="41">
        <v>154768280.1771</v>
      </c>
      <c r="F23" s="41">
        <v>0</v>
      </c>
      <c r="G23" s="41">
        <v>1604058.6288000001</v>
      </c>
      <c r="H23" s="41">
        <v>4607117.3531999998</v>
      </c>
      <c r="I23" s="41">
        <v>4691170.1642000005</v>
      </c>
      <c r="J23" s="41">
        <f t="shared" si="0"/>
        <v>2345585.0821000002</v>
      </c>
      <c r="K23" s="41">
        <f t="shared" si="1"/>
        <v>2345585.0821000002</v>
      </c>
      <c r="L23" s="41">
        <v>68346188.5766</v>
      </c>
      <c r="M23" s="46">
        <f t="shared" si="2"/>
        <v>231671229.81779999</v>
      </c>
      <c r="N23" s="45"/>
      <c r="O23" s="152"/>
      <c r="P23" s="47">
        <v>42</v>
      </c>
      <c r="Q23" s="157"/>
      <c r="R23" s="41" t="s">
        <v>162</v>
      </c>
      <c r="S23" s="41">
        <v>197913233.73010001</v>
      </c>
      <c r="T23" s="41">
        <f t="shared" si="5"/>
        <v>-11651464.66</v>
      </c>
      <c r="U23" s="41">
        <v>2051224.1266000001</v>
      </c>
      <c r="V23" s="41">
        <v>6182157.4627</v>
      </c>
      <c r="W23" s="41">
        <v>5998933.7357000001</v>
      </c>
      <c r="X23" s="41">
        <v>0</v>
      </c>
      <c r="Y23" s="41">
        <f t="shared" si="3"/>
        <v>5998933.7357000001</v>
      </c>
      <c r="Z23" s="41">
        <v>109921352.0546</v>
      </c>
      <c r="AA23" s="46">
        <f t="shared" si="4"/>
        <v>310415436.4497</v>
      </c>
    </row>
    <row r="24" spans="1:27" ht="24.9" customHeight="1">
      <c r="A24" s="37"/>
      <c r="B24" s="145" t="s">
        <v>163</v>
      </c>
      <c r="C24" s="146"/>
      <c r="D24" s="42"/>
      <c r="E24" s="42">
        <f>SUM(E7:E23)</f>
        <v>2546010398.473</v>
      </c>
      <c r="F24" s="42">
        <f t="shared" ref="F24:H24" si="6">SUM(F7:F23)</f>
        <v>0</v>
      </c>
      <c r="G24" s="42">
        <f t="shared" si="6"/>
        <v>26387512.6362</v>
      </c>
      <c r="H24" s="42">
        <f t="shared" si="6"/>
        <v>82257463.092799991</v>
      </c>
      <c r="I24" s="42">
        <f t="shared" ref="I24:M24" si="7">SUM(I7:I23)</f>
        <v>77171937.333600014</v>
      </c>
      <c r="J24" s="42">
        <f t="shared" si="7"/>
        <v>38585968.666800007</v>
      </c>
      <c r="K24" s="42">
        <f t="shared" si="7"/>
        <v>38585968.666800007</v>
      </c>
      <c r="L24" s="42">
        <f t="shared" si="7"/>
        <v>1234663836.7583001</v>
      </c>
      <c r="M24" s="42">
        <f t="shared" si="7"/>
        <v>3927905179.6271005</v>
      </c>
      <c r="N24" s="45"/>
      <c r="O24" s="152"/>
      <c r="P24" s="47">
        <v>43</v>
      </c>
      <c r="Q24" s="157"/>
      <c r="R24" s="41" t="s">
        <v>164</v>
      </c>
      <c r="S24" s="41">
        <v>129158566.54359999</v>
      </c>
      <c r="T24" s="41">
        <f t="shared" si="5"/>
        <v>-11651464.66</v>
      </c>
      <c r="U24" s="41">
        <v>1338632.9092999999</v>
      </c>
      <c r="V24" s="41">
        <v>4199804.9071000004</v>
      </c>
      <c r="W24" s="41">
        <v>3914915.9835999999</v>
      </c>
      <c r="X24" s="41">
        <v>0</v>
      </c>
      <c r="Y24" s="41">
        <f t="shared" si="3"/>
        <v>3914915.9835999999</v>
      </c>
      <c r="Z24" s="41">
        <v>73271009.204500005</v>
      </c>
      <c r="AA24" s="46">
        <f t="shared" si="4"/>
        <v>200231464.88810003</v>
      </c>
    </row>
    <row r="25" spans="1:27" ht="24.9" customHeight="1">
      <c r="A25" s="152">
        <v>2</v>
      </c>
      <c r="B25" s="153" t="s">
        <v>165</v>
      </c>
      <c r="C25" s="37">
        <v>1</v>
      </c>
      <c r="D25" s="41" t="s">
        <v>166</v>
      </c>
      <c r="E25" s="41">
        <v>158719921.49529999</v>
      </c>
      <c r="F25" s="41">
        <f>-1388888.89</f>
        <v>-1388888.89</v>
      </c>
      <c r="G25" s="41">
        <v>1645014.4652</v>
      </c>
      <c r="H25" s="41">
        <v>4278443.9387999997</v>
      </c>
      <c r="I25" s="41">
        <v>4810948.0789000001</v>
      </c>
      <c r="J25" s="41">
        <v>0</v>
      </c>
      <c r="K25" s="41">
        <f t="shared" si="1"/>
        <v>4810948.0789000001</v>
      </c>
      <c r="L25" s="41">
        <v>78283309.384599999</v>
      </c>
      <c r="M25" s="46">
        <f t="shared" si="2"/>
        <v>246348748.47280002</v>
      </c>
      <c r="N25" s="45"/>
      <c r="O25" s="152"/>
      <c r="P25" s="47">
        <v>44</v>
      </c>
      <c r="Q25" s="158"/>
      <c r="R25" s="41" t="s">
        <v>167</v>
      </c>
      <c r="S25" s="41">
        <v>151872494.9129</v>
      </c>
      <c r="T25" s="41">
        <f t="shared" si="5"/>
        <v>-11651464.66</v>
      </c>
      <c r="U25" s="41">
        <v>1574045.9587000001</v>
      </c>
      <c r="V25" s="41">
        <v>4663991.6004999997</v>
      </c>
      <c r="W25" s="41">
        <v>4603396.2262000004</v>
      </c>
      <c r="X25" s="41">
        <v>0</v>
      </c>
      <c r="Y25" s="41">
        <f t="shared" si="3"/>
        <v>4603396.2262000004</v>
      </c>
      <c r="Z25" s="41">
        <v>81853035.349000007</v>
      </c>
      <c r="AA25" s="46">
        <f t="shared" si="4"/>
        <v>232915499.38730001</v>
      </c>
    </row>
    <row r="26" spans="1:27" ht="24.9" customHeight="1">
      <c r="A26" s="152"/>
      <c r="B26" s="154"/>
      <c r="C26" s="37">
        <v>2</v>
      </c>
      <c r="D26" s="41" t="s">
        <v>168</v>
      </c>
      <c r="E26" s="41">
        <v>193899777.64910001</v>
      </c>
      <c r="F26" s="41">
        <f t="shared" ref="F26:F45" si="8">-1388888.89</f>
        <v>-1388888.89</v>
      </c>
      <c r="G26" s="41">
        <v>2009627.6259999999</v>
      </c>
      <c r="H26" s="41">
        <v>4500949.3720000004</v>
      </c>
      <c r="I26" s="41">
        <v>5877282.1583000002</v>
      </c>
      <c r="J26" s="41">
        <v>0</v>
      </c>
      <c r="K26" s="41">
        <f t="shared" si="1"/>
        <v>5877282.1583000002</v>
      </c>
      <c r="L26" s="41">
        <v>82397058.167300001</v>
      </c>
      <c r="M26" s="46">
        <f t="shared" si="2"/>
        <v>287295806.08270001</v>
      </c>
      <c r="N26" s="45"/>
      <c r="O26" s="48"/>
      <c r="P26" s="146"/>
      <c r="Q26" s="147"/>
      <c r="R26" s="42"/>
      <c r="S26" s="42">
        <f>4025159722.61+SUM(S7:S25)</f>
        <v>7010193498.8870001</v>
      </c>
      <c r="T26" s="42">
        <f>-291286616.5-221377828.54</f>
        <v>-512664445.03999996</v>
      </c>
      <c r="U26" s="42">
        <f>41717800.17+SUM(U7:U25)</f>
        <v>72655465.051100001</v>
      </c>
      <c r="V26" s="42">
        <f>123691677.47+SUM(V7:V25)</f>
        <v>215382653.90700001</v>
      </c>
      <c r="W26" s="42">
        <f>122006325.68+SUM(W7:W25)</f>
        <v>212485468.91479999</v>
      </c>
      <c r="X26" s="42">
        <f t="shared" ref="X26" si="9">SUM(X7:X25)</f>
        <v>0</v>
      </c>
      <c r="Y26" s="42">
        <f>122006325.68+SUM(Y7:Y25)</f>
        <v>212485468.91479999</v>
      </c>
      <c r="Z26" s="42">
        <f>2177442877.08+SUM(Z7:Z25)</f>
        <v>3789504607.9813995</v>
      </c>
      <c r="AA26" s="49">
        <f t="shared" si="4"/>
        <v>10787557249.701298</v>
      </c>
    </row>
    <row r="27" spans="1:27" ht="24.9" customHeight="1">
      <c r="A27" s="152"/>
      <c r="B27" s="154"/>
      <c r="C27" s="37">
        <v>3</v>
      </c>
      <c r="D27" s="41" t="s">
        <v>169</v>
      </c>
      <c r="E27" s="41">
        <v>165105716.2166</v>
      </c>
      <c r="F27" s="41">
        <f t="shared" si="8"/>
        <v>-1388888.89</v>
      </c>
      <c r="G27" s="41">
        <v>1711198.4993</v>
      </c>
      <c r="H27" s="41">
        <v>4145414.7250999999</v>
      </c>
      <c r="I27" s="41">
        <v>5004507.4414999997</v>
      </c>
      <c r="J27" s="41">
        <v>0</v>
      </c>
      <c r="K27" s="41">
        <f t="shared" si="1"/>
        <v>5004507.4414999997</v>
      </c>
      <c r="L27" s="41">
        <v>75823824.426599994</v>
      </c>
      <c r="M27" s="46">
        <f t="shared" si="2"/>
        <v>250401772.41910005</v>
      </c>
      <c r="N27" s="45"/>
      <c r="O27" s="153">
        <v>20</v>
      </c>
      <c r="P27" s="47">
        <v>1</v>
      </c>
      <c r="Q27" s="153" t="s">
        <v>104</v>
      </c>
      <c r="R27" s="41" t="s">
        <v>170</v>
      </c>
      <c r="S27" s="41">
        <v>154324679.06040001</v>
      </c>
      <c r="T27" s="41">
        <v>0</v>
      </c>
      <c r="U27" s="41">
        <v>1599461.0316999999</v>
      </c>
      <c r="V27" s="41">
        <v>3920530.4355000001</v>
      </c>
      <c r="W27" s="41">
        <v>4677724.2028000001</v>
      </c>
      <c r="X27" s="41">
        <v>0</v>
      </c>
      <c r="Y27" s="41">
        <f t="shared" si="3"/>
        <v>4677724.2028000001</v>
      </c>
      <c r="Z27" s="41">
        <v>72417381.659700006</v>
      </c>
      <c r="AA27" s="46">
        <f t="shared" si="4"/>
        <v>236939776.3901</v>
      </c>
    </row>
    <row r="28" spans="1:27" ht="24.9" customHeight="1">
      <c r="A28" s="152"/>
      <c r="B28" s="154"/>
      <c r="C28" s="37">
        <v>4</v>
      </c>
      <c r="D28" s="41" t="s">
        <v>171</v>
      </c>
      <c r="E28" s="41">
        <v>144552433.48649999</v>
      </c>
      <c r="F28" s="41">
        <f t="shared" si="8"/>
        <v>-1388888.89</v>
      </c>
      <c r="G28" s="41">
        <v>1498178.942</v>
      </c>
      <c r="H28" s="41">
        <v>3864838.6329000001</v>
      </c>
      <c r="I28" s="41">
        <v>4381518.3728999998</v>
      </c>
      <c r="J28" s="41">
        <v>0</v>
      </c>
      <c r="K28" s="41">
        <f t="shared" si="1"/>
        <v>4381518.3728999998</v>
      </c>
      <c r="L28" s="41">
        <v>70636447.466299996</v>
      </c>
      <c r="M28" s="46">
        <f t="shared" si="2"/>
        <v>223544528.01060003</v>
      </c>
      <c r="N28" s="45"/>
      <c r="O28" s="154"/>
      <c r="P28" s="47">
        <v>2</v>
      </c>
      <c r="Q28" s="154"/>
      <c r="R28" s="41" t="s">
        <v>172</v>
      </c>
      <c r="S28" s="41">
        <v>159022534.2209</v>
      </c>
      <c r="T28" s="41">
        <v>0</v>
      </c>
      <c r="U28" s="41">
        <v>1648150.8219999999</v>
      </c>
      <c r="V28" s="41">
        <v>4210258.2527999999</v>
      </c>
      <c r="W28" s="41">
        <v>4820120.5513000004</v>
      </c>
      <c r="X28" s="41">
        <v>0</v>
      </c>
      <c r="Y28" s="41">
        <f t="shared" si="3"/>
        <v>4820120.5513000004</v>
      </c>
      <c r="Z28" s="41">
        <v>77773958.525600001</v>
      </c>
      <c r="AA28" s="46">
        <f t="shared" si="4"/>
        <v>247475022.37259996</v>
      </c>
    </row>
    <row r="29" spans="1:27" ht="24.9" customHeight="1">
      <c r="A29" s="152"/>
      <c r="B29" s="154"/>
      <c r="C29" s="37">
        <v>5</v>
      </c>
      <c r="D29" s="41" t="s">
        <v>173</v>
      </c>
      <c r="E29" s="41">
        <v>143039812.93340001</v>
      </c>
      <c r="F29" s="41">
        <f t="shared" si="8"/>
        <v>-1388888.89</v>
      </c>
      <c r="G29" s="41">
        <v>1482501.75</v>
      </c>
      <c r="H29" s="41">
        <v>4000089.9382000002</v>
      </c>
      <c r="I29" s="41">
        <v>4335669.4404999996</v>
      </c>
      <c r="J29" s="41">
        <v>0</v>
      </c>
      <c r="K29" s="41">
        <f t="shared" si="1"/>
        <v>4335669.4404999996</v>
      </c>
      <c r="L29" s="41">
        <v>73137015.135100007</v>
      </c>
      <c r="M29" s="46">
        <f t="shared" si="2"/>
        <v>224606200.30720001</v>
      </c>
      <c r="N29" s="45"/>
      <c r="O29" s="154"/>
      <c r="P29" s="47">
        <v>3</v>
      </c>
      <c r="Q29" s="154"/>
      <c r="R29" s="41" t="s">
        <v>174</v>
      </c>
      <c r="S29" s="41">
        <v>173001493.96259999</v>
      </c>
      <c r="T29" s="41">
        <v>1E-4</v>
      </c>
      <c r="U29" s="41">
        <v>1793032.3892999999</v>
      </c>
      <c r="V29" s="41">
        <v>4411094.1785000004</v>
      </c>
      <c r="W29" s="41">
        <v>5243835.7905999999</v>
      </c>
      <c r="X29" s="41">
        <v>0</v>
      </c>
      <c r="Y29" s="41">
        <f t="shared" si="3"/>
        <v>5243835.7905999999</v>
      </c>
      <c r="Z29" s="41">
        <v>81487074.798199996</v>
      </c>
      <c r="AA29" s="46">
        <f t="shared" si="4"/>
        <v>265936531.11929995</v>
      </c>
    </row>
    <row r="30" spans="1:27" ht="24.9" customHeight="1">
      <c r="A30" s="152"/>
      <c r="B30" s="154"/>
      <c r="C30" s="37">
        <v>6</v>
      </c>
      <c r="D30" s="41" t="s">
        <v>175</v>
      </c>
      <c r="E30" s="41">
        <v>152930172.18779999</v>
      </c>
      <c r="F30" s="41">
        <f t="shared" si="8"/>
        <v>-1388888.89</v>
      </c>
      <c r="G30" s="41">
        <v>1585008.0005999999</v>
      </c>
      <c r="H30" s="41">
        <v>4258148.8361</v>
      </c>
      <c r="I30" s="41">
        <v>4635455.4056000002</v>
      </c>
      <c r="J30" s="41">
        <v>0</v>
      </c>
      <c r="K30" s="41">
        <f t="shared" si="1"/>
        <v>4635455.4056000002</v>
      </c>
      <c r="L30" s="41">
        <v>77908087.291899994</v>
      </c>
      <c r="M30" s="46">
        <f t="shared" si="2"/>
        <v>239927982.83200002</v>
      </c>
      <c r="N30" s="45"/>
      <c r="O30" s="154"/>
      <c r="P30" s="47">
        <v>4</v>
      </c>
      <c r="Q30" s="154"/>
      <c r="R30" s="41" t="s">
        <v>176</v>
      </c>
      <c r="S30" s="41">
        <v>162206106.10659999</v>
      </c>
      <c r="T30" s="41">
        <v>0</v>
      </c>
      <c r="U30" s="41">
        <v>1681146.1875</v>
      </c>
      <c r="V30" s="41">
        <v>4316013.3503</v>
      </c>
      <c r="W30" s="41">
        <v>4916617.5687999995</v>
      </c>
      <c r="X30" s="41">
        <v>0</v>
      </c>
      <c r="Y30" s="41">
        <f t="shared" si="3"/>
        <v>4916617.5687999995</v>
      </c>
      <c r="Z30" s="41">
        <v>79729191.247099996</v>
      </c>
      <c r="AA30" s="46">
        <f t="shared" si="4"/>
        <v>252849074.4603</v>
      </c>
    </row>
    <row r="31" spans="1:27" ht="24.9" customHeight="1">
      <c r="A31" s="152"/>
      <c r="B31" s="154"/>
      <c r="C31" s="37">
        <v>7</v>
      </c>
      <c r="D31" s="41" t="s">
        <v>177</v>
      </c>
      <c r="E31" s="41">
        <v>166577624.1331</v>
      </c>
      <c r="F31" s="41">
        <f t="shared" si="8"/>
        <v>-1388888.89</v>
      </c>
      <c r="G31" s="41">
        <v>1726453.7350000001</v>
      </c>
      <c r="H31" s="41">
        <v>4186885.5373</v>
      </c>
      <c r="I31" s="41">
        <v>5049122.3360000001</v>
      </c>
      <c r="J31" s="41">
        <v>0</v>
      </c>
      <c r="K31" s="41">
        <f t="shared" si="1"/>
        <v>5049122.3360000001</v>
      </c>
      <c r="L31" s="41">
        <v>76590549.538200006</v>
      </c>
      <c r="M31" s="46">
        <f t="shared" si="2"/>
        <v>252741746.38960004</v>
      </c>
      <c r="N31" s="45"/>
      <c r="O31" s="154"/>
      <c r="P31" s="47">
        <v>5</v>
      </c>
      <c r="Q31" s="154"/>
      <c r="R31" s="41" t="s">
        <v>178</v>
      </c>
      <c r="S31" s="41">
        <v>151698102.05140001</v>
      </c>
      <c r="T31" s="41">
        <v>0</v>
      </c>
      <c r="U31" s="41">
        <v>1572238.5057999999</v>
      </c>
      <c r="V31" s="41">
        <v>3945096.892</v>
      </c>
      <c r="W31" s="41">
        <v>4598110.2166999998</v>
      </c>
      <c r="X31" s="41">
        <v>0</v>
      </c>
      <c r="Y31" s="41">
        <f t="shared" si="3"/>
        <v>4598110.2166999998</v>
      </c>
      <c r="Z31" s="41">
        <v>72871573.852200001</v>
      </c>
      <c r="AA31" s="46">
        <f t="shared" si="4"/>
        <v>234685121.51809999</v>
      </c>
    </row>
    <row r="32" spans="1:27" ht="24.9" customHeight="1">
      <c r="A32" s="152"/>
      <c r="B32" s="154"/>
      <c r="C32" s="37">
        <v>8</v>
      </c>
      <c r="D32" s="41" t="s">
        <v>179</v>
      </c>
      <c r="E32" s="41">
        <v>174254090.6347</v>
      </c>
      <c r="F32" s="41">
        <f t="shared" si="8"/>
        <v>-1388888.89</v>
      </c>
      <c r="G32" s="41">
        <v>1806014.6264</v>
      </c>
      <c r="H32" s="41">
        <v>4181511.3676999998</v>
      </c>
      <c r="I32" s="41">
        <v>5281803.1578000002</v>
      </c>
      <c r="J32" s="41">
        <v>0</v>
      </c>
      <c r="K32" s="41">
        <f t="shared" si="1"/>
        <v>5281803.1578000002</v>
      </c>
      <c r="L32" s="41">
        <v>76491190.2412</v>
      </c>
      <c r="M32" s="46">
        <f t="shared" si="2"/>
        <v>260625721.13780001</v>
      </c>
      <c r="N32" s="45"/>
      <c r="O32" s="154"/>
      <c r="P32" s="47">
        <v>6</v>
      </c>
      <c r="Q32" s="154"/>
      <c r="R32" s="41" t="s">
        <v>180</v>
      </c>
      <c r="S32" s="41">
        <v>141896087.11179999</v>
      </c>
      <c r="T32" s="41">
        <v>0</v>
      </c>
      <c r="U32" s="41">
        <v>1470647.8787</v>
      </c>
      <c r="V32" s="41">
        <v>3823762.4637000002</v>
      </c>
      <c r="W32" s="41">
        <v>4301002.0498000002</v>
      </c>
      <c r="X32" s="41">
        <v>0</v>
      </c>
      <c r="Y32" s="41">
        <f t="shared" si="3"/>
        <v>4301002.0498000002</v>
      </c>
      <c r="Z32" s="41">
        <v>70628305.680000007</v>
      </c>
      <c r="AA32" s="46">
        <f t="shared" si="4"/>
        <v>222119805.18399999</v>
      </c>
    </row>
    <row r="33" spans="1:27" ht="24.9" customHeight="1">
      <c r="A33" s="152"/>
      <c r="B33" s="154"/>
      <c r="C33" s="37">
        <v>9</v>
      </c>
      <c r="D33" s="41" t="s">
        <v>181</v>
      </c>
      <c r="E33" s="41">
        <v>151505261.84549999</v>
      </c>
      <c r="F33" s="41">
        <f t="shared" si="8"/>
        <v>-1388888.89</v>
      </c>
      <c r="G33" s="41">
        <v>1570239.8599</v>
      </c>
      <c r="H33" s="41">
        <v>4426550.4551999997</v>
      </c>
      <c r="I33" s="41">
        <v>4592265.0511999996</v>
      </c>
      <c r="J33" s="41">
        <v>0</v>
      </c>
      <c r="K33" s="41">
        <f t="shared" si="1"/>
        <v>4592265.0511999996</v>
      </c>
      <c r="L33" s="41">
        <v>81021548.143800005</v>
      </c>
      <c r="M33" s="46">
        <f t="shared" si="2"/>
        <v>241726976.46560001</v>
      </c>
      <c r="N33" s="45"/>
      <c r="O33" s="154"/>
      <c r="P33" s="47">
        <v>7</v>
      </c>
      <c r="Q33" s="154"/>
      <c r="R33" s="41" t="s">
        <v>182</v>
      </c>
      <c r="S33" s="41">
        <v>142360446.65720001</v>
      </c>
      <c r="T33" s="41">
        <v>0</v>
      </c>
      <c r="U33" s="41">
        <v>1475460.6216</v>
      </c>
      <c r="V33" s="41">
        <v>3626885.1529999999</v>
      </c>
      <c r="W33" s="41">
        <v>4315077.2182999998</v>
      </c>
      <c r="X33" s="41">
        <v>0</v>
      </c>
      <c r="Y33" s="41">
        <f t="shared" si="3"/>
        <v>4315077.2182999998</v>
      </c>
      <c r="Z33" s="41">
        <v>66988377.496100001</v>
      </c>
      <c r="AA33" s="46">
        <f t="shared" si="4"/>
        <v>218766247.1462</v>
      </c>
    </row>
    <row r="34" spans="1:27" ht="24.9" customHeight="1">
      <c r="A34" s="152"/>
      <c r="B34" s="154"/>
      <c r="C34" s="37">
        <v>10</v>
      </c>
      <c r="D34" s="41" t="s">
        <v>183</v>
      </c>
      <c r="E34" s="41">
        <v>135653037.66029999</v>
      </c>
      <c r="F34" s="41">
        <f t="shared" si="8"/>
        <v>-1388888.89</v>
      </c>
      <c r="G34" s="41">
        <v>1405943.2937</v>
      </c>
      <c r="H34" s="41">
        <v>3723349.0114000002</v>
      </c>
      <c r="I34" s="41">
        <v>4111769.4286000002</v>
      </c>
      <c r="J34" s="41">
        <v>0</v>
      </c>
      <c r="K34" s="41">
        <f t="shared" si="1"/>
        <v>4111769.4286000002</v>
      </c>
      <c r="L34" s="41">
        <v>68020543.890599996</v>
      </c>
      <c r="M34" s="46">
        <f t="shared" si="2"/>
        <v>211525754.39460003</v>
      </c>
      <c r="N34" s="45"/>
      <c r="O34" s="154"/>
      <c r="P34" s="47">
        <v>8</v>
      </c>
      <c r="Q34" s="154"/>
      <c r="R34" s="41" t="s">
        <v>184</v>
      </c>
      <c r="S34" s="41">
        <v>152425310.046</v>
      </c>
      <c r="T34" s="41">
        <v>0</v>
      </c>
      <c r="U34" s="41">
        <v>1579775.4783000001</v>
      </c>
      <c r="V34" s="41">
        <v>3890639.1891999999</v>
      </c>
      <c r="W34" s="41">
        <v>4620152.5657000002</v>
      </c>
      <c r="X34" s="41">
        <v>0</v>
      </c>
      <c r="Y34" s="41">
        <f t="shared" si="3"/>
        <v>4620152.5657000002</v>
      </c>
      <c r="Z34" s="41">
        <v>71864743.119299993</v>
      </c>
      <c r="AA34" s="46">
        <f t="shared" si="4"/>
        <v>234380620.39850003</v>
      </c>
    </row>
    <row r="35" spans="1:27" ht="24.9" customHeight="1">
      <c r="A35" s="152"/>
      <c r="B35" s="154"/>
      <c r="C35" s="37">
        <v>11</v>
      </c>
      <c r="D35" s="41" t="s">
        <v>185</v>
      </c>
      <c r="E35" s="41">
        <v>137853818.19800001</v>
      </c>
      <c r="F35" s="41">
        <f t="shared" si="8"/>
        <v>-1388888.89</v>
      </c>
      <c r="G35" s="41">
        <v>1428752.7545</v>
      </c>
      <c r="H35" s="41">
        <v>3904605.8415999999</v>
      </c>
      <c r="I35" s="41">
        <v>4178477.1285000001</v>
      </c>
      <c r="J35" s="41">
        <v>0</v>
      </c>
      <c r="K35" s="41">
        <f t="shared" si="1"/>
        <v>4178477.1285000001</v>
      </c>
      <c r="L35" s="41">
        <v>71371675.832800001</v>
      </c>
      <c r="M35" s="46">
        <f t="shared" si="2"/>
        <v>217348440.86540005</v>
      </c>
      <c r="N35" s="45"/>
      <c r="O35" s="154"/>
      <c r="P35" s="47">
        <v>9</v>
      </c>
      <c r="Q35" s="154"/>
      <c r="R35" s="41" t="s">
        <v>186</v>
      </c>
      <c r="S35" s="41">
        <v>142967693.79750001</v>
      </c>
      <c r="T35" s="41">
        <v>0</v>
      </c>
      <c r="U35" s="41">
        <v>1481754.2885</v>
      </c>
      <c r="V35" s="41">
        <v>3725743.5367999999</v>
      </c>
      <c r="W35" s="41">
        <v>4333483.4425999997</v>
      </c>
      <c r="X35" s="41">
        <v>0</v>
      </c>
      <c r="Y35" s="41">
        <f t="shared" si="3"/>
        <v>4333483.4425999997</v>
      </c>
      <c r="Z35" s="41">
        <v>68816101.655699998</v>
      </c>
      <c r="AA35" s="46">
        <f t="shared" si="4"/>
        <v>221324776.72110003</v>
      </c>
    </row>
    <row r="36" spans="1:27" ht="24.9" customHeight="1">
      <c r="A36" s="152"/>
      <c r="B36" s="154"/>
      <c r="C36" s="37">
        <v>12</v>
      </c>
      <c r="D36" s="41" t="s">
        <v>187</v>
      </c>
      <c r="E36" s="41">
        <v>134967762.5661</v>
      </c>
      <c r="F36" s="41">
        <f t="shared" si="8"/>
        <v>-1388888.89</v>
      </c>
      <c r="G36" s="41">
        <v>1398840.9247999999</v>
      </c>
      <c r="H36" s="41">
        <v>3710279.8212000001</v>
      </c>
      <c r="I36" s="41">
        <v>4090998.1047</v>
      </c>
      <c r="J36" s="41">
        <v>0</v>
      </c>
      <c r="K36" s="41">
        <f t="shared" si="1"/>
        <v>4090998.1047</v>
      </c>
      <c r="L36" s="41">
        <v>67778916.687299997</v>
      </c>
      <c r="M36" s="46">
        <f t="shared" si="2"/>
        <v>210557909.2141</v>
      </c>
      <c r="N36" s="45"/>
      <c r="O36" s="154"/>
      <c r="P36" s="47">
        <v>10</v>
      </c>
      <c r="Q36" s="154"/>
      <c r="R36" s="41" t="s">
        <v>188</v>
      </c>
      <c r="S36" s="41">
        <v>172375226.20570001</v>
      </c>
      <c r="T36" s="41">
        <v>0</v>
      </c>
      <c r="U36" s="41">
        <v>1786541.5878000001</v>
      </c>
      <c r="V36" s="41">
        <v>4499508.7319999998</v>
      </c>
      <c r="W36" s="41">
        <v>5224853.0338000003</v>
      </c>
      <c r="X36" s="41">
        <v>0</v>
      </c>
      <c r="Y36" s="41">
        <f t="shared" si="3"/>
        <v>5224853.0338000003</v>
      </c>
      <c r="Z36" s="41">
        <v>83121710.216600001</v>
      </c>
      <c r="AA36" s="46">
        <f t="shared" si="4"/>
        <v>267007839.77590001</v>
      </c>
    </row>
    <row r="37" spans="1:27" ht="24.9" customHeight="1">
      <c r="A37" s="152"/>
      <c r="B37" s="154"/>
      <c r="C37" s="37">
        <v>13</v>
      </c>
      <c r="D37" s="41" t="s">
        <v>189</v>
      </c>
      <c r="E37" s="41">
        <v>156498022.33840001</v>
      </c>
      <c r="F37" s="41">
        <f t="shared" si="8"/>
        <v>-1388888.89</v>
      </c>
      <c r="G37" s="41">
        <v>1621986.1255999999</v>
      </c>
      <c r="H37" s="41">
        <v>4055230.7283000001</v>
      </c>
      <c r="I37" s="41">
        <v>4743600.2539999997</v>
      </c>
      <c r="J37" s="41">
        <v>0</v>
      </c>
      <c r="K37" s="41">
        <f t="shared" si="1"/>
        <v>4743600.2539999997</v>
      </c>
      <c r="L37" s="41">
        <v>74156474.997700006</v>
      </c>
      <c r="M37" s="46">
        <f t="shared" si="2"/>
        <v>239686425.55400005</v>
      </c>
      <c r="N37" s="45"/>
      <c r="O37" s="154"/>
      <c r="P37" s="47">
        <v>11</v>
      </c>
      <c r="Q37" s="154"/>
      <c r="R37" s="41" t="s">
        <v>190</v>
      </c>
      <c r="S37" s="41">
        <v>142264222.9569</v>
      </c>
      <c r="T37" s="41">
        <v>0</v>
      </c>
      <c r="U37" s="41">
        <v>1474463.3341999999</v>
      </c>
      <c r="V37" s="41">
        <v>3678997.3147</v>
      </c>
      <c r="W37" s="41">
        <v>4312160.5887000002</v>
      </c>
      <c r="X37" s="41">
        <v>0</v>
      </c>
      <c r="Y37" s="41">
        <f t="shared" si="3"/>
        <v>4312160.5887000002</v>
      </c>
      <c r="Z37" s="41">
        <v>67951843.145300001</v>
      </c>
      <c r="AA37" s="46">
        <f t="shared" si="4"/>
        <v>219681687.3398</v>
      </c>
    </row>
    <row r="38" spans="1:27" ht="24.9" customHeight="1">
      <c r="A38" s="152"/>
      <c r="B38" s="154"/>
      <c r="C38" s="37">
        <v>14</v>
      </c>
      <c r="D38" s="41" t="s">
        <v>191</v>
      </c>
      <c r="E38" s="41">
        <v>151715564.3328</v>
      </c>
      <c r="F38" s="41">
        <f t="shared" si="8"/>
        <v>-1388888.89</v>
      </c>
      <c r="G38" s="41">
        <v>1572419.4894999999</v>
      </c>
      <c r="H38" s="41">
        <v>4073114.4503000001</v>
      </c>
      <c r="I38" s="41">
        <v>4598639.5147000002</v>
      </c>
      <c r="J38" s="41">
        <v>0</v>
      </c>
      <c r="K38" s="41">
        <f t="shared" si="1"/>
        <v>4598639.5147000002</v>
      </c>
      <c r="L38" s="41">
        <v>74487114.7412</v>
      </c>
      <c r="M38" s="46">
        <f t="shared" si="2"/>
        <v>235057963.63850001</v>
      </c>
      <c r="N38" s="45"/>
      <c r="O38" s="154"/>
      <c r="P38" s="47">
        <v>12</v>
      </c>
      <c r="Q38" s="154"/>
      <c r="R38" s="41" t="s">
        <v>192</v>
      </c>
      <c r="S38" s="41">
        <v>158008879.7755</v>
      </c>
      <c r="T38" s="41">
        <v>0</v>
      </c>
      <c r="U38" s="41">
        <v>1637645.0443</v>
      </c>
      <c r="V38" s="41">
        <v>4087598.7996</v>
      </c>
      <c r="W38" s="41">
        <v>4789395.7445999999</v>
      </c>
      <c r="X38" s="41">
        <v>0</v>
      </c>
      <c r="Y38" s="41">
        <f t="shared" si="3"/>
        <v>4789395.7445999999</v>
      </c>
      <c r="Z38" s="41">
        <v>75506192.885100007</v>
      </c>
      <c r="AA38" s="46">
        <f t="shared" si="4"/>
        <v>244029712.2491</v>
      </c>
    </row>
    <row r="39" spans="1:27" ht="24.9" customHeight="1">
      <c r="A39" s="152"/>
      <c r="B39" s="154"/>
      <c r="C39" s="37">
        <v>15</v>
      </c>
      <c r="D39" s="41" t="s">
        <v>193</v>
      </c>
      <c r="E39" s="41">
        <v>144773152.52250001</v>
      </c>
      <c r="F39" s="41">
        <f t="shared" si="8"/>
        <v>-1388888.89</v>
      </c>
      <c r="G39" s="41">
        <v>1500466.5315</v>
      </c>
      <c r="H39" s="41">
        <v>4038301.6828000001</v>
      </c>
      <c r="I39" s="41">
        <v>4388208.5716000004</v>
      </c>
      <c r="J39" s="41">
        <v>0</v>
      </c>
      <c r="K39" s="41">
        <f t="shared" si="1"/>
        <v>4388208.5716000004</v>
      </c>
      <c r="L39" s="41">
        <v>73843485.604100004</v>
      </c>
      <c r="M39" s="46">
        <f t="shared" si="2"/>
        <v>227154726.02250004</v>
      </c>
      <c r="N39" s="45"/>
      <c r="O39" s="154"/>
      <c r="P39" s="47">
        <v>13</v>
      </c>
      <c r="Q39" s="154"/>
      <c r="R39" s="41" t="s">
        <v>194</v>
      </c>
      <c r="S39" s="41">
        <v>172193857.8265</v>
      </c>
      <c r="T39" s="41">
        <v>0</v>
      </c>
      <c r="U39" s="41">
        <v>1784661.8387</v>
      </c>
      <c r="V39" s="41">
        <v>4304573.6939000003</v>
      </c>
      <c r="W39" s="41">
        <v>5219355.59</v>
      </c>
      <c r="X39" s="41">
        <v>0</v>
      </c>
      <c r="Y39" s="41">
        <f t="shared" si="3"/>
        <v>5219355.59</v>
      </c>
      <c r="Z39" s="41">
        <v>79517691.365199998</v>
      </c>
      <c r="AA39" s="46">
        <f t="shared" si="4"/>
        <v>263020140.3143</v>
      </c>
    </row>
    <row r="40" spans="1:27" ht="24.9" customHeight="1">
      <c r="A40" s="152"/>
      <c r="B40" s="154"/>
      <c r="C40" s="37">
        <v>16</v>
      </c>
      <c r="D40" s="41" t="s">
        <v>195</v>
      </c>
      <c r="E40" s="41">
        <v>134874284.8962</v>
      </c>
      <c r="F40" s="41">
        <f t="shared" si="8"/>
        <v>-1388888.89</v>
      </c>
      <c r="G40" s="41">
        <v>1397872.098</v>
      </c>
      <c r="H40" s="41">
        <v>3856131.3261000002</v>
      </c>
      <c r="I40" s="41">
        <v>4088164.7097999998</v>
      </c>
      <c r="J40" s="41">
        <v>0</v>
      </c>
      <c r="K40" s="41">
        <f t="shared" si="1"/>
        <v>4088164.7097999998</v>
      </c>
      <c r="L40" s="41">
        <v>70475464.102899998</v>
      </c>
      <c r="M40" s="46">
        <f t="shared" si="2"/>
        <v>213303028.243</v>
      </c>
      <c r="N40" s="45"/>
      <c r="O40" s="154"/>
      <c r="P40" s="47">
        <v>14</v>
      </c>
      <c r="Q40" s="154"/>
      <c r="R40" s="41" t="s">
        <v>196</v>
      </c>
      <c r="S40" s="41">
        <v>171791233.06569999</v>
      </c>
      <c r="T40" s="41">
        <v>0</v>
      </c>
      <c r="U40" s="41">
        <v>1780488.9313000001</v>
      </c>
      <c r="V40" s="41">
        <v>4547654.0488</v>
      </c>
      <c r="W40" s="41">
        <v>5207151.6599000003</v>
      </c>
      <c r="X40" s="41">
        <v>0</v>
      </c>
      <c r="Y40" s="41">
        <f t="shared" si="3"/>
        <v>5207151.6599000003</v>
      </c>
      <c r="Z40" s="41">
        <v>84011835.619000003</v>
      </c>
      <c r="AA40" s="46">
        <f t="shared" si="4"/>
        <v>267338363.3247</v>
      </c>
    </row>
    <row r="41" spans="1:27" ht="24.9" customHeight="1">
      <c r="A41" s="152"/>
      <c r="B41" s="154"/>
      <c r="C41" s="37">
        <v>17</v>
      </c>
      <c r="D41" s="41" t="s">
        <v>197</v>
      </c>
      <c r="E41" s="41">
        <v>128178722.73980001</v>
      </c>
      <c r="F41" s="41">
        <f t="shared" si="8"/>
        <v>-1388888.89</v>
      </c>
      <c r="G41" s="41">
        <v>1328477.5538000001</v>
      </c>
      <c r="H41" s="41">
        <v>3541631.3029999998</v>
      </c>
      <c r="I41" s="41">
        <v>3885216.0088</v>
      </c>
      <c r="J41" s="41">
        <v>0</v>
      </c>
      <c r="K41" s="41">
        <f t="shared" si="1"/>
        <v>3885216.0088</v>
      </c>
      <c r="L41" s="41">
        <v>64660891.0898</v>
      </c>
      <c r="M41" s="46">
        <f t="shared" si="2"/>
        <v>200206049.80520001</v>
      </c>
      <c r="N41" s="45"/>
      <c r="O41" s="154"/>
      <c r="P41" s="47">
        <v>15</v>
      </c>
      <c r="Q41" s="154"/>
      <c r="R41" s="41" t="s">
        <v>198</v>
      </c>
      <c r="S41" s="41">
        <v>150017620.61019999</v>
      </c>
      <c r="T41" s="41">
        <v>0</v>
      </c>
      <c r="U41" s="41">
        <v>1554821.56</v>
      </c>
      <c r="V41" s="41">
        <v>4088273.6571</v>
      </c>
      <c r="W41" s="41">
        <v>4547173.2651000004</v>
      </c>
      <c r="X41" s="41">
        <v>0</v>
      </c>
      <c r="Y41" s="41">
        <f t="shared" si="3"/>
        <v>4547173.2651000004</v>
      </c>
      <c r="Z41" s="41">
        <v>75518669.856600001</v>
      </c>
      <c r="AA41" s="46">
        <f t="shared" si="4"/>
        <v>235726558.949</v>
      </c>
    </row>
    <row r="42" spans="1:27" ht="24.9" customHeight="1">
      <c r="A42" s="152"/>
      <c r="B42" s="154"/>
      <c r="C42" s="37">
        <v>18</v>
      </c>
      <c r="D42" s="41" t="s">
        <v>199</v>
      </c>
      <c r="E42" s="41">
        <v>145205391.2098</v>
      </c>
      <c r="F42" s="41">
        <f t="shared" si="8"/>
        <v>-1388888.89</v>
      </c>
      <c r="G42" s="41">
        <v>1504946.3652999999</v>
      </c>
      <c r="H42" s="41">
        <v>4021817.0554999998</v>
      </c>
      <c r="I42" s="41">
        <v>4401310.1272999998</v>
      </c>
      <c r="J42" s="41">
        <v>0</v>
      </c>
      <c r="K42" s="41">
        <f t="shared" si="1"/>
        <v>4401310.1272999998</v>
      </c>
      <c r="L42" s="41">
        <v>73538712.752599999</v>
      </c>
      <c r="M42" s="46">
        <f t="shared" si="2"/>
        <v>227283288.62050003</v>
      </c>
      <c r="N42" s="45"/>
      <c r="O42" s="154"/>
      <c r="P42" s="47">
        <v>16</v>
      </c>
      <c r="Q42" s="154"/>
      <c r="R42" s="41" t="s">
        <v>200</v>
      </c>
      <c r="S42" s="41">
        <v>169006146.27070001</v>
      </c>
      <c r="T42" s="41">
        <v>0</v>
      </c>
      <c r="U42" s="41">
        <v>1751623.5688</v>
      </c>
      <c r="V42" s="41">
        <v>4088232.5071999999</v>
      </c>
      <c r="W42" s="41">
        <v>5122733.0952000003</v>
      </c>
      <c r="X42" s="41">
        <v>0</v>
      </c>
      <c r="Y42" s="41">
        <f t="shared" si="3"/>
        <v>5122733.0952000003</v>
      </c>
      <c r="Z42" s="41">
        <v>75517909.065599993</v>
      </c>
      <c r="AA42" s="46">
        <f t="shared" si="4"/>
        <v>255486644.50749999</v>
      </c>
    </row>
    <row r="43" spans="1:27" ht="24.9" customHeight="1">
      <c r="A43" s="152"/>
      <c r="B43" s="154"/>
      <c r="C43" s="37">
        <v>19</v>
      </c>
      <c r="D43" s="41" t="s">
        <v>201</v>
      </c>
      <c r="E43" s="41">
        <v>182772626.1868</v>
      </c>
      <c r="F43" s="41">
        <f t="shared" si="8"/>
        <v>-1388888.89</v>
      </c>
      <c r="G43" s="41">
        <v>1894302.94</v>
      </c>
      <c r="H43" s="41">
        <v>4380874.1289999997</v>
      </c>
      <c r="I43" s="41">
        <v>5540007.8738000002</v>
      </c>
      <c r="J43" s="41">
        <v>0</v>
      </c>
      <c r="K43" s="41">
        <f t="shared" si="1"/>
        <v>5540007.8738000002</v>
      </c>
      <c r="L43" s="41">
        <v>80177070.197999999</v>
      </c>
      <c r="M43" s="46">
        <f t="shared" si="2"/>
        <v>273375992.43760002</v>
      </c>
      <c r="N43" s="45"/>
      <c r="O43" s="154"/>
      <c r="P43" s="47">
        <v>17</v>
      </c>
      <c r="Q43" s="154"/>
      <c r="R43" s="41" t="s">
        <v>202</v>
      </c>
      <c r="S43" s="41">
        <v>174462708.56389999</v>
      </c>
      <c r="T43" s="41">
        <v>0</v>
      </c>
      <c r="U43" s="41">
        <v>1808176.7967999999</v>
      </c>
      <c r="V43" s="41">
        <v>4360940.7494000001</v>
      </c>
      <c r="W43" s="41">
        <v>5288126.5608000001</v>
      </c>
      <c r="X43" s="41">
        <v>0</v>
      </c>
      <c r="Y43" s="41">
        <f t="shared" si="3"/>
        <v>5288126.5608000001</v>
      </c>
      <c r="Z43" s="41">
        <v>80559822.797800004</v>
      </c>
      <c r="AA43" s="46">
        <f t="shared" si="4"/>
        <v>266479775.46869996</v>
      </c>
    </row>
    <row r="44" spans="1:27" ht="24.9" customHeight="1">
      <c r="A44" s="152"/>
      <c r="B44" s="154"/>
      <c r="C44" s="37">
        <v>20</v>
      </c>
      <c r="D44" s="41" t="s">
        <v>203</v>
      </c>
      <c r="E44" s="41">
        <v>156596088.3114</v>
      </c>
      <c r="F44" s="41">
        <f t="shared" si="8"/>
        <v>-1388888.89</v>
      </c>
      <c r="G44" s="41">
        <v>1623002.5068000001</v>
      </c>
      <c r="H44" s="41">
        <v>3223271.4246</v>
      </c>
      <c r="I44" s="41">
        <v>4746572.7244999995</v>
      </c>
      <c r="J44" s="41">
        <v>0</v>
      </c>
      <c r="K44" s="41">
        <f t="shared" si="1"/>
        <v>4746572.7244999995</v>
      </c>
      <c r="L44" s="41">
        <v>58774955.886299998</v>
      </c>
      <c r="M44" s="46">
        <f t="shared" si="2"/>
        <v>223575001.96360001</v>
      </c>
      <c r="N44" s="45"/>
      <c r="O44" s="154"/>
      <c r="P44" s="47">
        <v>18</v>
      </c>
      <c r="Q44" s="154"/>
      <c r="R44" s="41" t="s">
        <v>204</v>
      </c>
      <c r="S44" s="41">
        <v>167008777.85710001</v>
      </c>
      <c r="T44" s="41">
        <v>0</v>
      </c>
      <c r="U44" s="41">
        <v>1730922.3241000001</v>
      </c>
      <c r="V44" s="41">
        <v>4208826.2383000003</v>
      </c>
      <c r="W44" s="41">
        <v>5062191.0054000001</v>
      </c>
      <c r="X44" s="41">
        <v>0</v>
      </c>
      <c r="Y44" s="41">
        <f t="shared" si="3"/>
        <v>5062191.0054000001</v>
      </c>
      <c r="Z44" s="41">
        <v>77747483.0009</v>
      </c>
      <c r="AA44" s="46">
        <f t="shared" si="4"/>
        <v>255758200.4258</v>
      </c>
    </row>
    <row r="45" spans="1:27" ht="24.9" customHeight="1">
      <c r="A45" s="152"/>
      <c r="B45" s="154"/>
      <c r="C45" s="43">
        <v>21</v>
      </c>
      <c r="D45" s="41" t="s">
        <v>205</v>
      </c>
      <c r="E45" s="41">
        <v>151753424.10010001</v>
      </c>
      <c r="F45" s="41">
        <f t="shared" si="8"/>
        <v>-1388888.89</v>
      </c>
      <c r="G45" s="41">
        <v>1572811.878</v>
      </c>
      <c r="H45" s="41">
        <v>4396593.3691999996</v>
      </c>
      <c r="I45" s="41">
        <v>4599787.0793000003</v>
      </c>
      <c r="J45" s="41">
        <v>0</v>
      </c>
      <c r="K45" s="41">
        <f t="shared" si="1"/>
        <v>4599787.0793000003</v>
      </c>
      <c r="L45" s="41">
        <v>80467692.337899998</v>
      </c>
      <c r="M45" s="46">
        <f t="shared" si="2"/>
        <v>241401419.87449998</v>
      </c>
      <c r="N45" s="45"/>
      <c r="O45" s="154"/>
      <c r="P45" s="47">
        <v>19</v>
      </c>
      <c r="Q45" s="154"/>
      <c r="R45" s="41" t="s">
        <v>206</v>
      </c>
      <c r="S45" s="41">
        <v>183144173.93259999</v>
      </c>
      <c r="T45" s="41">
        <v>0</v>
      </c>
      <c r="U45" s="41">
        <v>1898153.7572999999</v>
      </c>
      <c r="V45" s="41">
        <v>4713636.0570999999</v>
      </c>
      <c r="W45" s="41">
        <v>5551269.8306999998</v>
      </c>
      <c r="X45" s="41">
        <v>0</v>
      </c>
      <c r="Y45" s="41">
        <f t="shared" si="3"/>
        <v>5551269.8306999998</v>
      </c>
      <c r="Z45" s="41">
        <v>87080561.963499993</v>
      </c>
      <c r="AA45" s="46">
        <f t="shared" si="4"/>
        <v>282387795.54119998</v>
      </c>
    </row>
    <row r="46" spans="1:27" ht="24.9" customHeight="1">
      <c r="A46" s="37"/>
      <c r="B46" s="148" t="s">
        <v>207</v>
      </c>
      <c r="C46" s="148"/>
      <c r="D46" s="42"/>
      <c r="E46" s="42">
        <f>SUM(E25:E45)</f>
        <v>3211426705.6442003</v>
      </c>
      <c r="F46" s="42">
        <f t="shared" ref="F46:M46" si="10">SUM(F25:F45)</f>
        <v>-29166666.690000005</v>
      </c>
      <c r="G46" s="42">
        <f t="shared" si="10"/>
        <v>33284059.965900004</v>
      </c>
      <c r="H46" s="42">
        <f t="shared" si="10"/>
        <v>84768032.9463</v>
      </c>
      <c r="I46" s="42">
        <f t="shared" si="10"/>
        <v>97341322.9683</v>
      </c>
      <c r="J46" s="42">
        <f t="shared" si="10"/>
        <v>0</v>
      </c>
      <c r="K46" s="42">
        <f t="shared" si="1"/>
        <v>97341322.9683</v>
      </c>
      <c r="L46" s="42">
        <f t="shared" si="10"/>
        <v>1550042027.9162002</v>
      </c>
      <c r="M46" s="42">
        <f t="shared" si="10"/>
        <v>4947695482.7509003</v>
      </c>
      <c r="N46" s="45"/>
      <c r="O46" s="154"/>
      <c r="P46" s="47">
        <v>20</v>
      </c>
      <c r="Q46" s="154"/>
      <c r="R46" s="41" t="s">
        <v>208</v>
      </c>
      <c r="S46" s="41">
        <v>145841824.98840001</v>
      </c>
      <c r="T46" s="41">
        <v>0</v>
      </c>
      <c r="U46" s="41">
        <v>1511542.5303</v>
      </c>
      <c r="V46" s="41">
        <v>3937508.8607999999</v>
      </c>
      <c r="W46" s="41">
        <v>4420601.0256000003</v>
      </c>
      <c r="X46" s="41">
        <v>0</v>
      </c>
      <c r="Y46" s="41">
        <f t="shared" si="3"/>
        <v>4420601.0256000003</v>
      </c>
      <c r="Z46" s="41">
        <v>72731284.002499998</v>
      </c>
      <c r="AA46" s="46">
        <f t="shared" si="4"/>
        <v>228442761.40759999</v>
      </c>
    </row>
    <row r="47" spans="1:27" ht="24.9" customHeight="1">
      <c r="A47" s="152">
        <v>3</v>
      </c>
      <c r="B47" s="153" t="s">
        <v>209</v>
      </c>
      <c r="C47" s="44">
        <v>1</v>
      </c>
      <c r="D47" s="41" t="s">
        <v>210</v>
      </c>
      <c r="E47" s="41">
        <v>145719162.0196</v>
      </c>
      <c r="F47" s="41">
        <v>0</v>
      </c>
      <c r="G47" s="41">
        <v>1510271.2194000001</v>
      </c>
      <c r="H47" s="41">
        <v>3918943.9219</v>
      </c>
      <c r="I47" s="41">
        <v>4416882.9972000001</v>
      </c>
      <c r="J47" s="41">
        <f>I47/2</f>
        <v>2208441.4986</v>
      </c>
      <c r="K47" s="41">
        <f t="shared" si="1"/>
        <v>2208441.4986</v>
      </c>
      <c r="L47" s="41">
        <v>69954392.192300007</v>
      </c>
      <c r="M47" s="46">
        <f t="shared" si="2"/>
        <v>223311210.85180002</v>
      </c>
      <c r="N47" s="45"/>
      <c r="O47" s="154"/>
      <c r="P47" s="47">
        <v>21</v>
      </c>
      <c r="Q47" s="154"/>
      <c r="R47" s="41" t="s">
        <v>104</v>
      </c>
      <c r="S47" s="41">
        <v>200862737.24039999</v>
      </c>
      <c r="T47" s="41">
        <v>0</v>
      </c>
      <c r="U47" s="41">
        <v>2081793.5466</v>
      </c>
      <c r="V47" s="41">
        <v>5312119.3794</v>
      </c>
      <c r="W47" s="41">
        <v>6088335.9236000003</v>
      </c>
      <c r="X47" s="41">
        <v>0</v>
      </c>
      <c r="Y47" s="41">
        <f t="shared" si="3"/>
        <v>6088335.9236000003</v>
      </c>
      <c r="Z47" s="41">
        <v>98145505.427000001</v>
      </c>
      <c r="AA47" s="46">
        <f t="shared" si="4"/>
        <v>312490491.51700002</v>
      </c>
    </row>
    <row r="48" spans="1:27" ht="24.9" customHeight="1">
      <c r="A48" s="152"/>
      <c r="B48" s="154"/>
      <c r="C48" s="37">
        <v>2</v>
      </c>
      <c r="D48" s="41" t="s">
        <v>211</v>
      </c>
      <c r="E48" s="41">
        <v>113777300.14560001</v>
      </c>
      <c r="F48" s="41">
        <v>0</v>
      </c>
      <c r="G48" s="41">
        <v>1179217.4717999999</v>
      </c>
      <c r="H48" s="41">
        <v>3272504.5721</v>
      </c>
      <c r="I48" s="41">
        <v>3448695.5285999998</v>
      </c>
      <c r="J48" s="41">
        <f t="shared" ref="J48:J77" si="11">I48/2</f>
        <v>1724347.7642999999</v>
      </c>
      <c r="K48" s="41">
        <f t="shared" ref="K48:K111" si="12">I48-J48</f>
        <v>1724347.7642999999</v>
      </c>
      <c r="L48" s="41">
        <v>58002822.964699998</v>
      </c>
      <c r="M48" s="46">
        <f t="shared" si="2"/>
        <v>177956192.91850001</v>
      </c>
      <c r="N48" s="45"/>
      <c r="O48" s="154"/>
      <c r="P48" s="47">
        <v>22</v>
      </c>
      <c r="Q48" s="154"/>
      <c r="R48" s="41" t="s">
        <v>212</v>
      </c>
      <c r="S48" s="41">
        <v>141335655.41139999</v>
      </c>
      <c r="T48" s="41">
        <v>0</v>
      </c>
      <c r="U48" s="41">
        <v>1464839.4191000001</v>
      </c>
      <c r="V48" s="41">
        <v>3658899.7311999998</v>
      </c>
      <c r="W48" s="41">
        <v>4284014.8448999999</v>
      </c>
      <c r="X48" s="41">
        <v>0</v>
      </c>
      <c r="Y48" s="41">
        <f t="shared" si="3"/>
        <v>4284014.8448999999</v>
      </c>
      <c r="Z48" s="41">
        <v>67580272.849199995</v>
      </c>
      <c r="AA48" s="46">
        <f t="shared" si="4"/>
        <v>218323682.25580001</v>
      </c>
    </row>
    <row r="49" spans="1:27" ht="24.9" customHeight="1">
      <c r="A49" s="152"/>
      <c r="B49" s="154"/>
      <c r="C49" s="37">
        <v>3</v>
      </c>
      <c r="D49" s="41" t="s">
        <v>213</v>
      </c>
      <c r="E49" s="41">
        <v>150218268.89199999</v>
      </c>
      <c r="F49" s="41">
        <v>0</v>
      </c>
      <c r="G49" s="41">
        <v>1556901.1309</v>
      </c>
      <c r="H49" s="41">
        <v>4194376.2836999996</v>
      </c>
      <c r="I49" s="41">
        <v>4553255.1007000003</v>
      </c>
      <c r="J49" s="41">
        <f t="shared" si="11"/>
        <v>2276627.5503500002</v>
      </c>
      <c r="K49" s="41">
        <f t="shared" si="12"/>
        <v>2276627.5503500002</v>
      </c>
      <c r="L49" s="41">
        <v>75046670.284899995</v>
      </c>
      <c r="M49" s="46">
        <f t="shared" si="2"/>
        <v>233292844.14184994</v>
      </c>
      <c r="N49" s="45"/>
      <c r="O49" s="154"/>
      <c r="P49" s="47">
        <v>23</v>
      </c>
      <c r="Q49" s="154"/>
      <c r="R49" s="41" t="s">
        <v>214</v>
      </c>
      <c r="S49" s="41">
        <v>133524727.98890001</v>
      </c>
      <c r="T49" s="41">
        <v>0</v>
      </c>
      <c r="U49" s="41">
        <v>1383884.9398000001</v>
      </c>
      <c r="V49" s="41">
        <v>3508176.0847999998</v>
      </c>
      <c r="W49" s="41">
        <v>4047258.3879</v>
      </c>
      <c r="X49" s="41">
        <v>0</v>
      </c>
      <c r="Y49" s="41">
        <f t="shared" si="3"/>
        <v>4047258.3879</v>
      </c>
      <c r="Z49" s="41">
        <v>64793647.785999998</v>
      </c>
      <c r="AA49" s="46">
        <f t="shared" si="4"/>
        <v>207257695.18739998</v>
      </c>
    </row>
    <row r="50" spans="1:27" ht="24.9" customHeight="1">
      <c r="A50" s="152"/>
      <c r="B50" s="154"/>
      <c r="C50" s="37">
        <v>4</v>
      </c>
      <c r="D50" s="41" t="s">
        <v>215</v>
      </c>
      <c r="E50" s="41">
        <v>115159365.37540001</v>
      </c>
      <c r="F50" s="41">
        <v>0</v>
      </c>
      <c r="G50" s="41">
        <v>1193541.5545999999</v>
      </c>
      <c r="H50" s="41">
        <v>3388152.0920000002</v>
      </c>
      <c r="I50" s="41">
        <v>3490587.2078999998</v>
      </c>
      <c r="J50" s="41">
        <f t="shared" si="11"/>
        <v>1745293.6039499999</v>
      </c>
      <c r="K50" s="41">
        <f t="shared" si="12"/>
        <v>1745293.6039499999</v>
      </c>
      <c r="L50" s="41">
        <v>60140949.828699999</v>
      </c>
      <c r="M50" s="46">
        <f t="shared" si="2"/>
        <v>181627302.45465001</v>
      </c>
      <c r="N50" s="45"/>
      <c r="O50" s="154"/>
      <c r="P50" s="47">
        <v>24</v>
      </c>
      <c r="Q50" s="154"/>
      <c r="R50" s="41" t="s">
        <v>216</v>
      </c>
      <c r="S50" s="41">
        <v>162430830.21169999</v>
      </c>
      <c r="T50" s="41">
        <v>0</v>
      </c>
      <c r="U50" s="41">
        <v>1683475.2864000001</v>
      </c>
      <c r="V50" s="41">
        <v>4346900.4227999998</v>
      </c>
      <c r="W50" s="41">
        <v>4923429.1649000002</v>
      </c>
      <c r="X50" s="41">
        <v>0</v>
      </c>
      <c r="Y50" s="41">
        <f t="shared" si="3"/>
        <v>4923429.1649000002</v>
      </c>
      <c r="Z50" s="41">
        <v>80300240.928299993</v>
      </c>
      <c r="AA50" s="46">
        <f t="shared" si="4"/>
        <v>253684876.01409999</v>
      </c>
    </row>
    <row r="51" spans="1:27" ht="24.9" customHeight="1">
      <c r="A51" s="152"/>
      <c r="B51" s="154"/>
      <c r="C51" s="37">
        <v>5</v>
      </c>
      <c r="D51" s="41" t="s">
        <v>217</v>
      </c>
      <c r="E51" s="41">
        <v>154755277.2906</v>
      </c>
      <c r="F51" s="41">
        <v>0</v>
      </c>
      <c r="G51" s="41">
        <v>1603923.8636</v>
      </c>
      <c r="H51" s="41">
        <v>4359889.1837999998</v>
      </c>
      <c r="I51" s="41">
        <v>4690776.0345999999</v>
      </c>
      <c r="J51" s="41">
        <f t="shared" si="11"/>
        <v>2345388.0172999999</v>
      </c>
      <c r="K51" s="41">
        <f t="shared" si="12"/>
        <v>2345388.0172999999</v>
      </c>
      <c r="L51" s="41">
        <v>78106723.6127</v>
      </c>
      <c r="M51" s="46">
        <f t="shared" si="2"/>
        <v>241171201.96799999</v>
      </c>
      <c r="N51" s="45"/>
      <c r="O51" s="154"/>
      <c r="P51" s="47">
        <v>25</v>
      </c>
      <c r="Q51" s="154"/>
      <c r="R51" s="41" t="s">
        <v>218</v>
      </c>
      <c r="S51" s="41">
        <v>161638181.23190001</v>
      </c>
      <c r="T51" s="41">
        <v>0</v>
      </c>
      <c r="U51" s="41">
        <v>1675260.0666</v>
      </c>
      <c r="V51" s="41">
        <v>4196637.6546999998</v>
      </c>
      <c r="W51" s="41">
        <v>4899403.2390000001</v>
      </c>
      <c r="X51" s="41">
        <v>0</v>
      </c>
      <c r="Y51" s="41">
        <f t="shared" si="3"/>
        <v>4899403.2390000001</v>
      </c>
      <c r="Z51" s="41">
        <v>77522136.723800004</v>
      </c>
      <c r="AA51" s="46">
        <f t="shared" si="4"/>
        <v>249931618.91600001</v>
      </c>
    </row>
    <row r="52" spans="1:27" ht="24.9" customHeight="1">
      <c r="A52" s="152"/>
      <c r="B52" s="154"/>
      <c r="C52" s="37">
        <v>6</v>
      </c>
      <c r="D52" s="41" t="s">
        <v>219</v>
      </c>
      <c r="E52" s="41">
        <v>134886656.87180001</v>
      </c>
      <c r="F52" s="41">
        <v>0</v>
      </c>
      <c r="G52" s="41">
        <v>1398000.3243</v>
      </c>
      <c r="H52" s="41">
        <v>3641824.4166000001</v>
      </c>
      <c r="I52" s="41">
        <v>4088539.7159000002</v>
      </c>
      <c r="J52" s="41">
        <f t="shared" si="11"/>
        <v>2044269.8579500001</v>
      </c>
      <c r="K52" s="41">
        <f t="shared" si="12"/>
        <v>2044269.8579500001</v>
      </c>
      <c r="L52" s="41">
        <v>64830921.671099998</v>
      </c>
      <c r="M52" s="46">
        <f t="shared" si="2"/>
        <v>206801673.14174998</v>
      </c>
      <c r="N52" s="45"/>
      <c r="O52" s="154"/>
      <c r="P52" s="47">
        <v>26</v>
      </c>
      <c r="Q52" s="154"/>
      <c r="R52" s="41" t="s">
        <v>220</v>
      </c>
      <c r="S52" s="41">
        <v>153325430.882</v>
      </c>
      <c r="T52" s="41">
        <v>0</v>
      </c>
      <c r="U52" s="41">
        <v>1589104.5643</v>
      </c>
      <c r="V52" s="41">
        <v>4147636.4210999999</v>
      </c>
      <c r="W52" s="41">
        <v>4647436.0634000003</v>
      </c>
      <c r="X52" s="41">
        <v>0</v>
      </c>
      <c r="Y52" s="41">
        <f t="shared" si="3"/>
        <v>4647436.0634000003</v>
      </c>
      <c r="Z52" s="41">
        <v>76616186.869800001</v>
      </c>
      <c r="AA52" s="46">
        <f t="shared" si="4"/>
        <v>240325794.80059999</v>
      </c>
    </row>
    <row r="53" spans="1:27" ht="24.9" customHeight="1">
      <c r="A53" s="152"/>
      <c r="B53" s="154"/>
      <c r="C53" s="37">
        <v>7</v>
      </c>
      <c r="D53" s="41" t="s">
        <v>221</v>
      </c>
      <c r="E53" s="41">
        <v>152984961.42179999</v>
      </c>
      <c r="F53" s="41">
        <v>0</v>
      </c>
      <c r="G53" s="41">
        <v>1585575.8504000001</v>
      </c>
      <c r="H53" s="41">
        <v>4167439.5962</v>
      </c>
      <c r="I53" s="41">
        <v>4637116.1182000004</v>
      </c>
      <c r="J53" s="41">
        <f t="shared" si="11"/>
        <v>2318558.0591000002</v>
      </c>
      <c r="K53" s="41">
        <f t="shared" si="12"/>
        <v>2318558.0591000002</v>
      </c>
      <c r="L53" s="41">
        <v>74548656.534099996</v>
      </c>
      <c r="M53" s="46">
        <f t="shared" si="2"/>
        <v>235605191.46159998</v>
      </c>
      <c r="N53" s="45"/>
      <c r="O53" s="154"/>
      <c r="P53" s="47">
        <v>27</v>
      </c>
      <c r="Q53" s="154"/>
      <c r="R53" s="41" t="s">
        <v>222</v>
      </c>
      <c r="S53" s="41">
        <v>156545613.4632</v>
      </c>
      <c r="T53" s="41">
        <v>0</v>
      </c>
      <c r="U53" s="41">
        <v>1622479.3724</v>
      </c>
      <c r="V53" s="41">
        <v>4116099.1812</v>
      </c>
      <c r="W53" s="41">
        <v>4745042.7851</v>
      </c>
      <c r="X53" s="41">
        <v>0</v>
      </c>
      <c r="Y53" s="41">
        <f t="shared" si="3"/>
        <v>4745042.7851</v>
      </c>
      <c r="Z53" s="41">
        <v>76033116.691699997</v>
      </c>
      <c r="AA53" s="46">
        <f t="shared" si="4"/>
        <v>243062351.49360001</v>
      </c>
    </row>
    <row r="54" spans="1:27" ht="24.9" customHeight="1">
      <c r="A54" s="152"/>
      <c r="B54" s="154"/>
      <c r="C54" s="37">
        <v>8</v>
      </c>
      <c r="D54" s="41" t="s">
        <v>223</v>
      </c>
      <c r="E54" s="41">
        <v>122579056.27330001</v>
      </c>
      <c r="F54" s="41">
        <v>0</v>
      </c>
      <c r="G54" s="41">
        <v>1270441.1569999999</v>
      </c>
      <c r="H54" s="41">
        <v>3394612.6173999999</v>
      </c>
      <c r="I54" s="41">
        <v>3715484.9229000001</v>
      </c>
      <c r="J54" s="41">
        <f t="shared" si="11"/>
        <v>1857742.4614500001</v>
      </c>
      <c r="K54" s="41">
        <f t="shared" si="12"/>
        <v>1857742.4614500001</v>
      </c>
      <c r="L54" s="41">
        <v>60260394.006700002</v>
      </c>
      <c r="M54" s="46">
        <f t="shared" si="2"/>
        <v>189362246.51585004</v>
      </c>
      <c r="N54" s="45"/>
      <c r="O54" s="154"/>
      <c r="P54" s="47">
        <v>28</v>
      </c>
      <c r="Q54" s="154"/>
      <c r="R54" s="41" t="s">
        <v>224</v>
      </c>
      <c r="S54" s="41">
        <v>131860652.8618</v>
      </c>
      <c r="T54" s="41">
        <v>0</v>
      </c>
      <c r="U54" s="41">
        <v>1366638.0333</v>
      </c>
      <c r="V54" s="41">
        <v>3640332.9218000001</v>
      </c>
      <c r="W54" s="41">
        <v>3996818.7269000001</v>
      </c>
      <c r="X54" s="41">
        <v>0</v>
      </c>
      <c r="Y54" s="41">
        <f t="shared" si="3"/>
        <v>3996818.7269000001</v>
      </c>
      <c r="Z54" s="41">
        <v>67237003.975999996</v>
      </c>
      <c r="AA54" s="46">
        <f t="shared" si="4"/>
        <v>208101446.51980001</v>
      </c>
    </row>
    <row r="55" spans="1:27" ht="24.9" customHeight="1">
      <c r="A55" s="152"/>
      <c r="B55" s="154"/>
      <c r="C55" s="37">
        <v>9</v>
      </c>
      <c r="D55" s="41" t="s">
        <v>225</v>
      </c>
      <c r="E55" s="41">
        <v>142257236.13069999</v>
      </c>
      <c r="F55" s="41">
        <v>0</v>
      </c>
      <c r="G55" s="41">
        <v>1474390.9209</v>
      </c>
      <c r="H55" s="41">
        <v>3902574.5142000001</v>
      </c>
      <c r="I55" s="41">
        <v>4311948.8114999998</v>
      </c>
      <c r="J55" s="41">
        <f t="shared" si="11"/>
        <v>2155974.4057499999</v>
      </c>
      <c r="K55" s="41">
        <f t="shared" si="12"/>
        <v>2155974.4057499999</v>
      </c>
      <c r="L55" s="41">
        <v>69651749.555500001</v>
      </c>
      <c r="M55" s="46">
        <f t="shared" si="2"/>
        <v>219441925.52704999</v>
      </c>
      <c r="N55" s="45"/>
      <c r="O55" s="154"/>
      <c r="P55" s="47">
        <v>29</v>
      </c>
      <c r="Q55" s="154"/>
      <c r="R55" s="41" t="s">
        <v>226</v>
      </c>
      <c r="S55" s="41">
        <v>157779613.64019999</v>
      </c>
      <c r="T55" s="41">
        <v>0</v>
      </c>
      <c r="U55" s="41">
        <v>1635268.8706</v>
      </c>
      <c r="V55" s="41">
        <v>4104412.6255999999</v>
      </c>
      <c r="W55" s="41">
        <v>4782446.4753</v>
      </c>
      <c r="X55" s="41">
        <v>0</v>
      </c>
      <c r="Y55" s="41">
        <f t="shared" si="3"/>
        <v>4782446.4753</v>
      </c>
      <c r="Z55" s="41">
        <v>75817052.064099997</v>
      </c>
      <c r="AA55" s="46">
        <f t="shared" si="4"/>
        <v>244118793.67580003</v>
      </c>
    </row>
    <row r="56" spans="1:27" ht="24.9" customHeight="1">
      <c r="A56" s="152"/>
      <c r="B56" s="154"/>
      <c r="C56" s="37">
        <v>10</v>
      </c>
      <c r="D56" s="41" t="s">
        <v>227</v>
      </c>
      <c r="E56" s="41">
        <v>154769287.13150001</v>
      </c>
      <c r="F56" s="41">
        <v>0</v>
      </c>
      <c r="G56" s="41">
        <v>1604069.0652000001</v>
      </c>
      <c r="H56" s="41">
        <v>4334968.8386000004</v>
      </c>
      <c r="I56" s="41">
        <v>4691200.6858999999</v>
      </c>
      <c r="J56" s="41">
        <f t="shared" si="11"/>
        <v>2345600.34295</v>
      </c>
      <c r="K56" s="41">
        <f t="shared" si="12"/>
        <v>2345600.34295</v>
      </c>
      <c r="L56" s="41">
        <v>77645988.618100002</v>
      </c>
      <c r="M56" s="46">
        <f t="shared" si="2"/>
        <v>240699913.99635005</v>
      </c>
      <c r="N56" s="45"/>
      <c r="O56" s="154"/>
      <c r="P56" s="47">
        <v>30</v>
      </c>
      <c r="Q56" s="154"/>
      <c r="R56" s="41" t="s">
        <v>228</v>
      </c>
      <c r="S56" s="41">
        <v>142326708.12360001</v>
      </c>
      <c r="T56" s="41">
        <v>0</v>
      </c>
      <c r="U56" s="41">
        <v>1475110.9467</v>
      </c>
      <c r="V56" s="41">
        <v>3956520.0885000001</v>
      </c>
      <c r="W56" s="41">
        <v>4314054.5721000005</v>
      </c>
      <c r="X56" s="41">
        <v>0</v>
      </c>
      <c r="Y56" s="41">
        <f t="shared" si="3"/>
        <v>4314054.5721000005</v>
      </c>
      <c r="Z56" s="41">
        <v>73082769.417799994</v>
      </c>
      <c r="AA56" s="46">
        <f t="shared" si="4"/>
        <v>225155163.1487</v>
      </c>
    </row>
    <row r="57" spans="1:27" ht="24.9" customHeight="1">
      <c r="A57" s="152"/>
      <c r="B57" s="154"/>
      <c r="C57" s="37">
        <v>11</v>
      </c>
      <c r="D57" s="41" t="s">
        <v>229</v>
      </c>
      <c r="E57" s="41">
        <v>119114729.0425</v>
      </c>
      <c r="F57" s="41">
        <v>0</v>
      </c>
      <c r="G57" s="41">
        <v>1234535.9704</v>
      </c>
      <c r="H57" s="41">
        <v>3374523.2639000001</v>
      </c>
      <c r="I57" s="41">
        <v>3610477.9504</v>
      </c>
      <c r="J57" s="41">
        <f t="shared" si="11"/>
        <v>1805238.9752</v>
      </c>
      <c r="K57" s="41">
        <f t="shared" si="12"/>
        <v>1805238.9752</v>
      </c>
      <c r="L57" s="41">
        <v>59888975.868699998</v>
      </c>
      <c r="M57" s="46">
        <f t="shared" si="2"/>
        <v>185418003.1207</v>
      </c>
      <c r="N57" s="45"/>
      <c r="O57" s="154"/>
      <c r="P57" s="47">
        <v>31</v>
      </c>
      <c r="Q57" s="154"/>
      <c r="R57" s="41" t="s">
        <v>230</v>
      </c>
      <c r="S57" s="41">
        <v>147462946.15000001</v>
      </c>
      <c r="T57" s="41">
        <v>0</v>
      </c>
      <c r="U57" s="41">
        <v>1528344.2508</v>
      </c>
      <c r="V57" s="41">
        <v>3810899.0227000001</v>
      </c>
      <c r="W57" s="41">
        <v>4469738.7120000003</v>
      </c>
      <c r="X57" s="41">
        <v>0</v>
      </c>
      <c r="Y57" s="41">
        <f t="shared" si="3"/>
        <v>4469738.7120000003</v>
      </c>
      <c r="Z57" s="41">
        <v>70390482.431500003</v>
      </c>
      <c r="AA57" s="46">
        <f t="shared" si="4"/>
        <v>227662410.56700003</v>
      </c>
    </row>
    <row r="58" spans="1:27" ht="24.9" customHeight="1">
      <c r="A58" s="152"/>
      <c r="B58" s="154"/>
      <c r="C58" s="37">
        <v>12</v>
      </c>
      <c r="D58" s="41" t="s">
        <v>231</v>
      </c>
      <c r="E58" s="41">
        <v>140891320.30970001</v>
      </c>
      <c r="F58" s="41">
        <v>0</v>
      </c>
      <c r="G58" s="41">
        <v>1460234.2148</v>
      </c>
      <c r="H58" s="41">
        <v>3859803.3670000001</v>
      </c>
      <c r="I58" s="41">
        <v>4270546.6357000005</v>
      </c>
      <c r="J58" s="41">
        <f t="shared" si="11"/>
        <v>2135273.3178500002</v>
      </c>
      <c r="K58" s="41">
        <f t="shared" si="12"/>
        <v>2135273.3178500002</v>
      </c>
      <c r="L58" s="41">
        <v>68860983.450200006</v>
      </c>
      <c r="M58" s="46">
        <f t="shared" si="2"/>
        <v>217207614.65955001</v>
      </c>
      <c r="N58" s="45"/>
      <c r="O58" s="154"/>
      <c r="P58" s="47">
        <v>32</v>
      </c>
      <c r="Q58" s="154"/>
      <c r="R58" s="41" t="s">
        <v>232</v>
      </c>
      <c r="S58" s="41">
        <v>158224714.03060001</v>
      </c>
      <c r="T58" s="41">
        <v>0</v>
      </c>
      <c r="U58" s="41">
        <v>1639882.0064999999</v>
      </c>
      <c r="V58" s="41">
        <v>4203707.1978000002</v>
      </c>
      <c r="W58" s="41">
        <v>4795937.8810999999</v>
      </c>
      <c r="X58" s="41">
        <v>0</v>
      </c>
      <c r="Y58" s="41">
        <f t="shared" si="3"/>
        <v>4795937.8810999999</v>
      </c>
      <c r="Z58" s="41">
        <v>77652840.607600003</v>
      </c>
      <c r="AA58" s="46">
        <f t="shared" si="4"/>
        <v>246517081.72360003</v>
      </c>
    </row>
    <row r="59" spans="1:27" ht="24.9" customHeight="1">
      <c r="A59" s="152"/>
      <c r="B59" s="154"/>
      <c r="C59" s="37">
        <v>13</v>
      </c>
      <c r="D59" s="41" t="s">
        <v>233</v>
      </c>
      <c r="E59" s="41">
        <v>140931043.64750001</v>
      </c>
      <c r="F59" s="41">
        <v>0</v>
      </c>
      <c r="G59" s="41">
        <v>1460645.9177999999</v>
      </c>
      <c r="H59" s="41">
        <v>3860782.7333</v>
      </c>
      <c r="I59" s="41">
        <v>4271750.6869000001</v>
      </c>
      <c r="J59" s="41">
        <f t="shared" si="11"/>
        <v>2135875.34345</v>
      </c>
      <c r="K59" s="41">
        <f t="shared" si="12"/>
        <v>2135875.34345</v>
      </c>
      <c r="L59" s="41">
        <v>68879090.274599999</v>
      </c>
      <c r="M59" s="46">
        <f t="shared" si="2"/>
        <v>217267437.91665</v>
      </c>
      <c r="N59" s="45"/>
      <c r="O59" s="154"/>
      <c r="P59" s="47">
        <v>33</v>
      </c>
      <c r="Q59" s="154"/>
      <c r="R59" s="41" t="s">
        <v>234</v>
      </c>
      <c r="S59" s="41">
        <v>153349553.50889999</v>
      </c>
      <c r="T59" s="41">
        <v>0</v>
      </c>
      <c r="U59" s="41">
        <v>1589354.5774999999</v>
      </c>
      <c r="V59" s="41">
        <v>3821079.4939999999</v>
      </c>
      <c r="W59" s="41">
        <v>4648167.2426000005</v>
      </c>
      <c r="X59" s="41">
        <v>0</v>
      </c>
      <c r="Y59" s="41">
        <f t="shared" si="3"/>
        <v>4648167.2426000005</v>
      </c>
      <c r="Z59" s="41">
        <v>70578702.110599995</v>
      </c>
      <c r="AA59" s="46">
        <f t="shared" si="4"/>
        <v>233986856.93359995</v>
      </c>
    </row>
    <row r="60" spans="1:27" ht="24.9" customHeight="1">
      <c r="A60" s="152"/>
      <c r="B60" s="154"/>
      <c r="C60" s="37">
        <v>14</v>
      </c>
      <c r="D60" s="41" t="s">
        <v>235</v>
      </c>
      <c r="E60" s="41">
        <v>145349406.5104</v>
      </c>
      <c r="F60" s="41">
        <v>0</v>
      </c>
      <c r="G60" s="41">
        <v>1506438.9774</v>
      </c>
      <c r="H60" s="41">
        <v>3951756.8070999999</v>
      </c>
      <c r="I60" s="41">
        <v>4405675.3646</v>
      </c>
      <c r="J60" s="41">
        <f t="shared" si="11"/>
        <v>2202837.6823</v>
      </c>
      <c r="K60" s="41">
        <f t="shared" si="12"/>
        <v>2202837.6823</v>
      </c>
      <c r="L60" s="41">
        <v>70561046.889599994</v>
      </c>
      <c r="M60" s="46">
        <f t="shared" si="2"/>
        <v>223571486.86680001</v>
      </c>
      <c r="N60" s="45"/>
      <c r="O60" s="155"/>
      <c r="P60" s="47">
        <v>34</v>
      </c>
      <c r="Q60" s="155"/>
      <c r="R60" s="41" t="s">
        <v>236</v>
      </c>
      <c r="S60" s="41">
        <v>150295144.42269999</v>
      </c>
      <c r="T60" s="41">
        <v>0</v>
      </c>
      <c r="U60" s="41">
        <v>1557697.8888000001</v>
      </c>
      <c r="V60" s="41">
        <v>3964741.8272000002</v>
      </c>
      <c r="W60" s="41">
        <v>4555585.2693999996</v>
      </c>
      <c r="X60" s="41">
        <v>0</v>
      </c>
      <c r="Y60" s="41">
        <f t="shared" si="3"/>
        <v>4555585.2693999996</v>
      </c>
      <c r="Z60" s="41">
        <v>73234775.447999999</v>
      </c>
      <c r="AA60" s="46">
        <f t="shared" si="4"/>
        <v>233607944.85609996</v>
      </c>
    </row>
    <row r="61" spans="1:27" ht="24.9" customHeight="1">
      <c r="A61" s="152"/>
      <c r="B61" s="154"/>
      <c r="C61" s="37">
        <v>15</v>
      </c>
      <c r="D61" s="41" t="s">
        <v>237</v>
      </c>
      <c r="E61" s="41">
        <v>132790926.9263</v>
      </c>
      <c r="F61" s="41">
        <v>0</v>
      </c>
      <c r="G61" s="41">
        <v>1376279.6351000001</v>
      </c>
      <c r="H61" s="41">
        <v>3590617.5515000001</v>
      </c>
      <c r="I61" s="41">
        <v>4025016.1968999999</v>
      </c>
      <c r="J61" s="41">
        <f t="shared" si="11"/>
        <v>2012508.0984499999</v>
      </c>
      <c r="K61" s="41">
        <f t="shared" si="12"/>
        <v>2012508.0984499999</v>
      </c>
      <c r="L61" s="41">
        <v>63884193.422600001</v>
      </c>
      <c r="M61" s="46">
        <f t="shared" si="2"/>
        <v>203654525.63395002</v>
      </c>
      <c r="N61" s="45"/>
      <c r="O61" s="37"/>
      <c r="P61" s="146" t="s">
        <v>238</v>
      </c>
      <c r="Q61" s="147"/>
      <c r="R61" s="42"/>
      <c r="S61" s="42">
        <f t="shared" ref="S61:W61" si="13">SUM(S27:S60)</f>
        <v>5336979634.2348986</v>
      </c>
      <c r="T61" s="42">
        <f t="shared" si="13"/>
        <v>1E-4</v>
      </c>
      <c r="U61" s="42">
        <f t="shared" si="13"/>
        <v>55313842.246399999</v>
      </c>
      <c r="V61" s="42">
        <f t="shared" si="13"/>
        <v>139173936.16349998</v>
      </c>
      <c r="W61" s="42">
        <f t="shared" si="13"/>
        <v>161768804.29460001</v>
      </c>
      <c r="X61" s="42">
        <f t="shared" ref="X61:AA61" si="14">SUM(X27:X60)</f>
        <v>0</v>
      </c>
      <c r="Y61" s="42">
        <f t="shared" si="3"/>
        <v>161768804.29460001</v>
      </c>
      <c r="Z61" s="42">
        <f t="shared" si="14"/>
        <v>2570826445.2834001</v>
      </c>
      <c r="AA61" s="42">
        <f t="shared" si="14"/>
        <v>8264062662.2229023</v>
      </c>
    </row>
    <row r="62" spans="1:27" ht="24.9" customHeight="1">
      <c r="A62" s="152"/>
      <c r="B62" s="154"/>
      <c r="C62" s="37">
        <v>16</v>
      </c>
      <c r="D62" s="41" t="s">
        <v>239</v>
      </c>
      <c r="E62" s="41">
        <v>135586225.84029999</v>
      </c>
      <c r="F62" s="41">
        <v>0</v>
      </c>
      <c r="G62" s="41">
        <v>1405250.8385999999</v>
      </c>
      <c r="H62" s="41">
        <v>3819715.1896000002</v>
      </c>
      <c r="I62" s="41">
        <v>4109744.3004000001</v>
      </c>
      <c r="J62" s="41">
        <f t="shared" si="11"/>
        <v>2054872.1502</v>
      </c>
      <c r="K62" s="41">
        <f t="shared" si="12"/>
        <v>2054872.1502</v>
      </c>
      <c r="L62" s="41">
        <v>68119820.914299995</v>
      </c>
      <c r="M62" s="46">
        <f t="shared" si="2"/>
        <v>210985884.93299997</v>
      </c>
      <c r="N62" s="45"/>
      <c r="O62" s="153">
        <v>21</v>
      </c>
      <c r="P62" s="47">
        <v>1</v>
      </c>
      <c r="Q62" s="153" t="s">
        <v>105</v>
      </c>
      <c r="R62" s="41" t="s">
        <v>240</v>
      </c>
      <c r="S62" s="41">
        <v>120335887.9086</v>
      </c>
      <c r="T62" s="41">
        <v>0</v>
      </c>
      <c r="U62" s="41">
        <v>1247192.3777999999</v>
      </c>
      <c r="V62" s="41">
        <v>3234845.1782</v>
      </c>
      <c r="W62" s="41">
        <v>3647492.4086000002</v>
      </c>
      <c r="X62" s="41">
        <f>W62/2</f>
        <v>1823746.2043000001</v>
      </c>
      <c r="Y62" s="41">
        <f t="shared" si="3"/>
        <v>1823746.2043000001</v>
      </c>
      <c r="Z62" s="41">
        <v>56983619.521200001</v>
      </c>
      <c r="AA62" s="46">
        <f t="shared" si="4"/>
        <v>183625291.19010001</v>
      </c>
    </row>
    <row r="63" spans="1:27" ht="24.9" customHeight="1">
      <c r="A63" s="152"/>
      <c r="B63" s="154"/>
      <c r="C63" s="37">
        <v>17</v>
      </c>
      <c r="D63" s="41" t="s">
        <v>241</v>
      </c>
      <c r="E63" s="41">
        <v>126561682.2095</v>
      </c>
      <c r="F63" s="41">
        <v>0</v>
      </c>
      <c r="G63" s="41">
        <v>1311718.1259000001</v>
      </c>
      <c r="H63" s="41">
        <v>3630253.0806</v>
      </c>
      <c r="I63" s="41">
        <v>3836202.0101000001</v>
      </c>
      <c r="J63" s="41">
        <f t="shared" si="11"/>
        <v>1918101.00505</v>
      </c>
      <c r="K63" s="41">
        <f t="shared" si="12"/>
        <v>1918101.00505</v>
      </c>
      <c r="L63" s="41">
        <v>64616987.258100003</v>
      </c>
      <c r="M63" s="46">
        <f t="shared" si="2"/>
        <v>198038741.67914999</v>
      </c>
      <c r="N63" s="45"/>
      <c r="O63" s="154"/>
      <c r="P63" s="47">
        <v>2</v>
      </c>
      <c r="Q63" s="154"/>
      <c r="R63" s="41" t="s">
        <v>242</v>
      </c>
      <c r="S63" s="41">
        <v>196624075.60699999</v>
      </c>
      <c r="T63" s="41">
        <v>0</v>
      </c>
      <c r="U63" s="41">
        <v>2037862.9572000001</v>
      </c>
      <c r="V63" s="41">
        <v>4206450.5904999999</v>
      </c>
      <c r="W63" s="41">
        <v>5959858.1568999998</v>
      </c>
      <c r="X63" s="41">
        <f t="shared" ref="X63:X121" si="15">W63/2</f>
        <v>2979929.0784499999</v>
      </c>
      <c r="Y63" s="41">
        <f t="shared" ref="Y63:Y82" si="16">W63-X63</f>
        <v>2979929.0784499999</v>
      </c>
      <c r="Z63" s="41">
        <v>74946958.774100006</v>
      </c>
      <c r="AA63" s="46">
        <f t="shared" si="4"/>
        <v>280795277.00724995</v>
      </c>
    </row>
    <row r="64" spans="1:27" ht="24.9" customHeight="1">
      <c r="A64" s="152"/>
      <c r="B64" s="154"/>
      <c r="C64" s="37">
        <v>18</v>
      </c>
      <c r="D64" s="41" t="s">
        <v>243</v>
      </c>
      <c r="E64" s="41">
        <v>157240816.02160001</v>
      </c>
      <c r="F64" s="41">
        <v>0</v>
      </c>
      <c r="G64" s="41">
        <v>1629684.6321</v>
      </c>
      <c r="H64" s="41">
        <v>4239468.2821000004</v>
      </c>
      <c r="I64" s="41">
        <v>4766115.0197000001</v>
      </c>
      <c r="J64" s="41">
        <f t="shared" si="11"/>
        <v>2383057.50985</v>
      </c>
      <c r="K64" s="41">
        <f t="shared" si="12"/>
        <v>2383057.50985</v>
      </c>
      <c r="L64" s="41">
        <v>75880344.999400005</v>
      </c>
      <c r="M64" s="46">
        <f t="shared" si="2"/>
        <v>241373371.44505</v>
      </c>
      <c r="N64" s="45"/>
      <c r="O64" s="154"/>
      <c r="P64" s="47">
        <v>3</v>
      </c>
      <c r="Q64" s="154"/>
      <c r="R64" s="41" t="s">
        <v>244</v>
      </c>
      <c r="S64" s="41">
        <v>165614837.5988</v>
      </c>
      <c r="T64" s="41">
        <v>0</v>
      </c>
      <c r="U64" s="41">
        <v>1716475.1654000001</v>
      </c>
      <c r="V64" s="41">
        <v>4300716.6517000003</v>
      </c>
      <c r="W64" s="41">
        <v>5019939.3830000004</v>
      </c>
      <c r="X64" s="41">
        <f t="shared" si="15"/>
        <v>2509969.6915000002</v>
      </c>
      <c r="Y64" s="41">
        <f t="shared" si="16"/>
        <v>2509969.6915000002</v>
      </c>
      <c r="Z64" s="41">
        <v>76689778.664499998</v>
      </c>
      <c r="AA64" s="46">
        <f t="shared" si="4"/>
        <v>250831777.77189997</v>
      </c>
    </row>
    <row r="65" spans="1:27" ht="24.9" customHeight="1">
      <c r="A65" s="152"/>
      <c r="B65" s="154"/>
      <c r="C65" s="37">
        <v>19</v>
      </c>
      <c r="D65" s="41" t="s">
        <v>245</v>
      </c>
      <c r="E65" s="41">
        <v>131205818.9075</v>
      </c>
      <c r="F65" s="41">
        <v>0</v>
      </c>
      <c r="G65" s="41">
        <v>1359851.1642</v>
      </c>
      <c r="H65" s="41">
        <v>3668102.7066000002</v>
      </c>
      <c r="I65" s="41">
        <v>3976970.1020999998</v>
      </c>
      <c r="J65" s="41">
        <f t="shared" si="11"/>
        <v>1988485.0510499999</v>
      </c>
      <c r="K65" s="41">
        <f t="shared" si="12"/>
        <v>1988485.0510499999</v>
      </c>
      <c r="L65" s="41">
        <v>65316762.766800001</v>
      </c>
      <c r="M65" s="46">
        <f t="shared" si="2"/>
        <v>203539020.59614998</v>
      </c>
      <c r="N65" s="45"/>
      <c r="O65" s="154"/>
      <c r="P65" s="47">
        <v>4</v>
      </c>
      <c r="Q65" s="154"/>
      <c r="R65" s="41" t="s">
        <v>246</v>
      </c>
      <c r="S65" s="41">
        <v>136742939.0553</v>
      </c>
      <c r="T65" s="41">
        <v>0</v>
      </c>
      <c r="U65" s="41">
        <v>1417239.3147</v>
      </c>
      <c r="V65" s="41">
        <v>3657157.7910000002</v>
      </c>
      <c r="W65" s="41">
        <v>4144805.3511000001</v>
      </c>
      <c r="X65" s="41">
        <f t="shared" si="15"/>
        <v>2072402.67555</v>
      </c>
      <c r="Y65" s="41">
        <f t="shared" si="16"/>
        <v>2072402.67555</v>
      </c>
      <c r="Z65" s="41">
        <v>64791464.802900001</v>
      </c>
      <c r="AA65" s="46">
        <f t="shared" si="4"/>
        <v>208681203.63945001</v>
      </c>
    </row>
    <row r="66" spans="1:27" ht="24.9" customHeight="1">
      <c r="A66" s="152"/>
      <c r="B66" s="154"/>
      <c r="C66" s="37">
        <v>20</v>
      </c>
      <c r="D66" s="41" t="s">
        <v>247</v>
      </c>
      <c r="E66" s="41">
        <v>138050397.77000001</v>
      </c>
      <c r="F66" s="41">
        <v>0</v>
      </c>
      <c r="G66" s="41">
        <v>1430790.1561</v>
      </c>
      <c r="H66" s="41">
        <v>3829574.6921000001</v>
      </c>
      <c r="I66" s="41">
        <v>4184435.6378000001</v>
      </c>
      <c r="J66" s="41">
        <f t="shared" si="11"/>
        <v>2092217.8189000001</v>
      </c>
      <c r="K66" s="41">
        <f t="shared" si="12"/>
        <v>2092217.8189000001</v>
      </c>
      <c r="L66" s="41">
        <v>68302106.423999995</v>
      </c>
      <c r="M66" s="46">
        <f t="shared" si="2"/>
        <v>213705086.86110002</v>
      </c>
      <c r="N66" s="45"/>
      <c r="O66" s="154"/>
      <c r="P66" s="47">
        <v>5</v>
      </c>
      <c r="Q66" s="154"/>
      <c r="R66" s="41" t="s">
        <v>248</v>
      </c>
      <c r="S66" s="41">
        <v>182114938.87670001</v>
      </c>
      <c r="T66" s="41">
        <v>0</v>
      </c>
      <c r="U66" s="41">
        <v>1887486.4979999999</v>
      </c>
      <c r="V66" s="41">
        <v>4649115.9157999996</v>
      </c>
      <c r="W66" s="41">
        <v>5520072.7611999996</v>
      </c>
      <c r="X66" s="41">
        <f t="shared" si="15"/>
        <v>2760036.3805999998</v>
      </c>
      <c r="Y66" s="41">
        <f t="shared" si="16"/>
        <v>2760036.3805999998</v>
      </c>
      <c r="Z66" s="41">
        <v>83131091.255899996</v>
      </c>
      <c r="AA66" s="46">
        <f t="shared" si="4"/>
        <v>274542668.92700005</v>
      </c>
    </row>
    <row r="67" spans="1:27" ht="24.9" customHeight="1">
      <c r="A67" s="152"/>
      <c r="B67" s="154"/>
      <c r="C67" s="37">
        <v>21</v>
      </c>
      <c r="D67" s="41" t="s">
        <v>249</v>
      </c>
      <c r="E67" s="41">
        <v>143592464.66049999</v>
      </c>
      <c r="F67" s="41">
        <v>0</v>
      </c>
      <c r="G67" s="41">
        <v>1488229.5759000001</v>
      </c>
      <c r="H67" s="41">
        <v>3994585.5641000001</v>
      </c>
      <c r="I67" s="41">
        <v>4352420.8271000003</v>
      </c>
      <c r="J67" s="41">
        <f t="shared" si="11"/>
        <v>2176210.4135500002</v>
      </c>
      <c r="K67" s="41">
        <f t="shared" si="12"/>
        <v>2176210.4135500002</v>
      </c>
      <c r="L67" s="41">
        <v>71352878.102300003</v>
      </c>
      <c r="M67" s="46">
        <f t="shared" si="2"/>
        <v>222604368.31634998</v>
      </c>
      <c r="N67" s="45"/>
      <c r="O67" s="154"/>
      <c r="P67" s="47">
        <v>6</v>
      </c>
      <c r="Q67" s="154"/>
      <c r="R67" s="41" t="s">
        <v>250</v>
      </c>
      <c r="S67" s="41">
        <v>222806611.12639999</v>
      </c>
      <c r="T67" s="41">
        <v>0</v>
      </c>
      <c r="U67" s="41">
        <v>2309225.5515999999</v>
      </c>
      <c r="V67" s="41">
        <v>4900977.6473000003</v>
      </c>
      <c r="W67" s="41">
        <v>6753475.1003</v>
      </c>
      <c r="X67" s="41">
        <f t="shared" si="15"/>
        <v>3376737.55015</v>
      </c>
      <c r="Y67" s="41">
        <f t="shared" si="16"/>
        <v>3376737.55015</v>
      </c>
      <c r="Z67" s="41">
        <v>87787588.296700001</v>
      </c>
      <c r="AA67" s="46">
        <f t="shared" si="4"/>
        <v>321181140.17215002</v>
      </c>
    </row>
    <row r="68" spans="1:27" ht="24.9" customHeight="1">
      <c r="A68" s="152"/>
      <c r="B68" s="154"/>
      <c r="C68" s="37">
        <v>22</v>
      </c>
      <c r="D68" s="41" t="s">
        <v>251</v>
      </c>
      <c r="E68" s="41">
        <v>123421481.64139999</v>
      </c>
      <c r="F68" s="41">
        <v>0</v>
      </c>
      <c r="G68" s="41">
        <v>1279172.2720999999</v>
      </c>
      <c r="H68" s="41">
        <v>3630623.4292000001</v>
      </c>
      <c r="I68" s="41">
        <v>3741019.6173999999</v>
      </c>
      <c r="J68" s="41">
        <f t="shared" si="11"/>
        <v>1870509.8086999999</v>
      </c>
      <c r="K68" s="41">
        <f t="shared" si="12"/>
        <v>1870509.8086999999</v>
      </c>
      <c r="L68" s="41">
        <v>64623834.376599997</v>
      </c>
      <c r="M68" s="46">
        <f t="shared" si="2"/>
        <v>194825621.528</v>
      </c>
      <c r="N68" s="45"/>
      <c r="O68" s="154"/>
      <c r="P68" s="47">
        <v>7</v>
      </c>
      <c r="Q68" s="154"/>
      <c r="R68" s="41" t="s">
        <v>252</v>
      </c>
      <c r="S68" s="41">
        <v>151791978.4043</v>
      </c>
      <c r="T68" s="41">
        <v>0</v>
      </c>
      <c r="U68" s="41">
        <v>1573211.4648</v>
      </c>
      <c r="V68" s="41">
        <v>3691509.6801999998</v>
      </c>
      <c r="W68" s="41">
        <v>4600955.6960000005</v>
      </c>
      <c r="X68" s="41">
        <f t="shared" si="15"/>
        <v>2300477.8480000002</v>
      </c>
      <c r="Y68" s="41">
        <f t="shared" si="16"/>
        <v>2300477.8480000002</v>
      </c>
      <c r="Z68" s="41">
        <v>65426573.081500001</v>
      </c>
      <c r="AA68" s="46">
        <f t="shared" si="4"/>
        <v>224783750.47880003</v>
      </c>
    </row>
    <row r="69" spans="1:27" ht="24.9" customHeight="1">
      <c r="A69" s="152"/>
      <c r="B69" s="154"/>
      <c r="C69" s="37">
        <v>23</v>
      </c>
      <c r="D69" s="41" t="s">
        <v>253</v>
      </c>
      <c r="E69" s="41">
        <v>128876036.3072</v>
      </c>
      <c r="F69" s="41">
        <v>0</v>
      </c>
      <c r="G69" s="41">
        <v>1335704.6926</v>
      </c>
      <c r="H69" s="41">
        <v>3789593.5041999999</v>
      </c>
      <c r="I69" s="41">
        <v>3906352.23</v>
      </c>
      <c r="J69" s="41">
        <f t="shared" si="11"/>
        <v>1953176.115</v>
      </c>
      <c r="K69" s="41">
        <f t="shared" si="12"/>
        <v>1953176.115</v>
      </c>
      <c r="L69" s="41">
        <v>67562921.944600001</v>
      </c>
      <c r="M69" s="46">
        <f t="shared" si="2"/>
        <v>203517432.5636</v>
      </c>
      <c r="N69" s="45"/>
      <c r="O69" s="154"/>
      <c r="P69" s="47">
        <v>8</v>
      </c>
      <c r="Q69" s="154"/>
      <c r="R69" s="41" t="s">
        <v>254</v>
      </c>
      <c r="S69" s="41">
        <v>161256931.67809999</v>
      </c>
      <c r="T69" s="41">
        <v>0</v>
      </c>
      <c r="U69" s="41">
        <v>1671308.6973000001</v>
      </c>
      <c r="V69" s="41">
        <v>3879251.7256999998</v>
      </c>
      <c r="W69" s="41">
        <v>4887847.2111999998</v>
      </c>
      <c r="X69" s="41">
        <f t="shared" si="15"/>
        <v>2443923.6055999999</v>
      </c>
      <c r="Y69" s="41">
        <f t="shared" si="16"/>
        <v>2443923.6055999999</v>
      </c>
      <c r="Z69" s="41">
        <v>68897605.676200002</v>
      </c>
      <c r="AA69" s="46">
        <f t="shared" si="4"/>
        <v>238149021.38289997</v>
      </c>
    </row>
    <row r="70" spans="1:27" ht="24.9" customHeight="1">
      <c r="A70" s="152"/>
      <c r="B70" s="154"/>
      <c r="C70" s="37">
        <v>24</v>
      </c>
      <c r="D70" s="41" t="s">
        <v>255</v>
      </c>
      <c r="E70" s="41">
        <v>132005306.9677</v>
      </c>
      <c r="F70" s="41">
        <v>0</v>
      </c>
      <c r="G70" s="41">
        <v>1368137.2659</v>
      </c>
      <c r="H70" s="41">
        <v>3494038.8689999999</v>
      </c>
      <c r="I70" s="41">
        <v>4001203.327</v>
      </c>
      <c r="J70" s="41">
        <f t="shared" si="11"/>
        <v>2000601.6635</v>
      </c>
      <c r="K70" s="41">
        <f t="shared" si="12"/>
        <v>2000601.6635</v>
      </c>
      <c r="L70" s="41">
        <v>62098617.081200004</v>
      </c>
      <c r="M70" s="46">
        <f t="shared" si="2"/>
        <v>200966701.84729999</v>
      </c>
      <c r="N70" s="45"/>
      <c r="O70" s="154"/>
      <c r="P70" s="47">
        <v>9</v>
      </c>
      <c r="Q70" s="154"/>
      <c r="R70" s="41" t="s">
        <v>256</v>
      </c>
      <c r="S70" s="41">
        <v>200331728.57910001</v>
      </c>
      <c r="T70" s="41">
        <v>0</v>
      </c>
      <c r="U70" s="41">
        <v>2076290.0349999999</v>
      </c>
      <c r="V70" s="41">
        <v>4874501.8380000005</v>
      </c>
      <c r="W70" s="41">
        <v>6072240.5584000004</v>
      </c>
      <c r="X70" s="41">
        <f t="shared" si="15"/>
        <v>3036120.2792000002</v>
      </c>
      <c r="Y70" s="41">
        <f t="shared" si="16"/>
        <v>3036120.2792000002</v>
      </c>
      <c r="Z70" s="41">
        <v>87298095.404499993</v>
      </c>
      <c r="AA70" s="46">
        <f t="shared" si="4"/>
        <v>297616736.1358</v>
      </c>
    </row>
    <row r="71" spans="1:27" ht="24.9" customHeight="1">
      <c r="A71" s="152"/>
      <c r="B71" s="154"/>
      <c r="C71" s="37">
        <v>25</v>
      </c>
      <c r="D71" s="41" t="s">
        <v>257</v>
      </c>
      <c r="E71" s="41">
        <v>155531494.23480001</v>
      </c>
      <c r="F71" s="41">
        <v>0</v>
      </c>
      <c r="G71" s="41">
        <v>1611968.7775000001</v>
      </c>
      <c r="H71" s="41">
        <v>4195174.5906999996</v>
      </c>
      <c r="I71" s="41">
        <v>4714303.8903000001</v>
      </c>
      <c r="J71" s="41">
        <f t="shared" si="11"/>
        <v>2357151.94515</v>
      </c>
      <c r="K71" s="41">
        <f t="shared" si="12"/>
        <v>2357151.94515</v>
      </c>
      <c r="L71" s="41">
        <v>75061429.629199997</v>
      </c>
      <c r="M71" s="46">
        <f t="shared" si="2"/>
        <v>238757219.17735004</v>
      </c>
      <c r="N71" s="45"/>
      <c r="O71" s="154"/>
      <c r="P71" s="47">
        <v>10</v>
      </c>
      <c r="Q71" s="154"/>
      <c r="R71" s="41" t="s">
        <v>258</v>
      </c>
      <c r="S71" s="41">
        <v>139492457.51609999</v>
      </c>
      <c r="T71" s="41">
        <v>0</v>
      </c>
      <c r="U71" s="41">
        <v>1445736.0377</v>
      </c>
      <c r="V71" s="41">
        <v>3689460.4180000001</v>
      </c>
      <c r="W71" s="41">
        <v>4228145.8065999998</v>
      </c>
      <c r="X71" s="41">
        <f t="shared" si="15"/>
        <v>2114072.9032999999</v>
      </c>
      <c r="Y71" s="41">
        <f t="shared" si="16"/>
        <v>2114072.9032999999</v>
      </c>
      <c r="Z71" s="41">
        <v>65388685.692599997</v>
      </c>
      <c r="AA71" s="46">
        <f t="shared" si="4"/>
        <v>212130412.56770003</v>
      </c>
    </row>
    <row r="72" spans="1:27" ht="24.9" customHeight="1">
      <c r="A72" s="152"/>
      <c r="B72" s="154"/>
      <c r="C72" s="37">
        <v>26</v>
      </c>
      <c r="D72" s="41" t="s">
        <v>259</v>
      </c>
      <c r="E72" s="41">
        <v>115856453.40009999</v>
      </c>
      <c r="F72" s="41">
        <v>0</v>
      </c>
      <c r="G72" s="41">
        <v>1200766.3558</v>
      </c>
      <c r="H72" s="41">
        <v>3212713.8497000001</v>
      </c>
      <c r="I72" s="41">
        <v>3511716.5926999999</v>
      </c>
      <c r="J72" s="41">
        <f t="shared" si="11"/>
        <v>1755858.29635</v>
      </c>
      <c r="K72" s="41">
        <f t="shared" si="12"/>
        <v>1755858.29635</v>
      </c>
      <c r="L72" s="41">
        <v>56897393.725699998</v>
      </c>
      <c r="M72" s="46">
        <f t="shared" ref="M72:M135" si="17">E72+F72+G72+H72+I72-J72+L72</f>
        <v>178923185.62764999</v>
      </c>
      <c r="N72" s="45"/>
      <c r="O72" s="154"/>
      <c r="P72" s="47">
        <v>11</v>
      </c>
      <c r="Q72" s="154"/>
      <c r="R72" s="41" t="s">
        <v>260</v>
      </c>
      <c r="S72" s="41">
        <v>147340440.5702</v>
      </c>
      <c r="T72" s="41">
        <v>0</v>
      </c>
      <c r="U72" s="41">
        <v>1527074.5711999999</v>
      </c>
      <c r="V72" s="41">
        <v>3934771.0943999998</v>
      </c>
      <c r="W72" s="41">
        <v>4466025.4541999996</v>
      </c>
      <c r="X72" s="41">
        <f t="shared" si="15"/>
        <v>2233012.7270999998</v>
      </c>
      <c r="Y72" s="41">
        <f t="shared" si="16"/>
        <v>2233012.7270999998</v>
      </c>
      <c r="Z72" s="41">
        <v>69924064.815500006</v>
      </c>
      <c r="AA72" s="46">
        <f t="shared" ref="AA72:AA135" si="18">S72+T72+U72+V72+W72-X72+Z72</f>
        <v>224959363.7784</v>
      </c>
    </row>
    <row r="73" spans="1:27" ht="24.9" customHeight="1">
      <c r="A73" s="152"/>
      <c r="B73" s="154"/>
      <c r="C73" s="37">
        <v>27</v>
      </c>
      <c r="D73" s="41" t="s">
        <v>261</v>
      </c>
      <c r="E73" s="41">
        <v>142156814.4474</v>
      </c>
      <c r="F73" s="41">
        <v>0</v>
      </c>
      <c r="G73" s="41">
        <v>1473350.1244999999</v>
      </c>
      <c r="H73" s="41">
        <v>3819715.1896000002</v>
      </c>
      <c r="I73" s="41">
        <v>4308904.9370999997</v>
      </c>
      <c r="J73" s="41">
        <f t="shared" si="11"/>
        <v>2154452.4685499999</v>
      </c>
      <c r="K73" s="41">
        <f t="shared" si="12"/>
        <v>2154452.4685499999</v>
      </c>
      <c r="L73" s="41">
        <v>68119820.914299995</v>
      </c>
      <c r="M73" s="46">
        <f t="shared" si="17"/>
        <v>217724153.14434999</v>
      </c>
      <c r="N73" s="45"/>
      <c r="O73" s="154"/>
      <c r="P73" s="47">
        <v>12</v>
      </c>
      <c r="Q73" s="154"/>
      <c r="R73" s="41" t="s">
        <v>262</v>
      </c>
      <c r="S73" s="41">
        <v>162548532.3678</v>
      </c>
      <c r="T73" s="41">
        <v>0</v>
      </c>
      <c r="U73" s="41">
        <v>1684695.1821000001</v>
      </c>
      <c r="V73" s="41">
        <v>4283170.3585000001</v>
      </c>
      <c r="W73" s="41">
        <v>4926996.8265000004</v>
      </c>
      <c r="X73" s="41">
        <f t="shared" si="15"/>
        <v>2463498.4132500002</v>
      </c>
      <c r="Y73" s="41">
        <f t="shared" si="16"/>
        <v>2463498.4132500002</v>
      </c>
      <c r="Z73" s="41">
        <v>76365377.406800002</v>
      </c>
      <c r="AA73" s="46">
        <f t="shared" si="18"/>
        <v>247345273.72845</v>
      </c>
    </row>
    <row r="74" spans="1:27" ht="24.9" customHeight="1">
      <c r="A74" s="152"/>
      <c r="B74" s="154"/>
      <c r="C74" s="37">
        <v>28</v>
      </c>
      <c r="D74" s="41" t="s">
        <v>263</v>
      </c>
      <c r="E74" s="41">
        <v>115897711.29970001</v>
      </c>
      <c r="F74" s="41">
        <v>0</v>
      </c>
      <c r="G74" s="41">
        <v>1201193.9634</v>
      </c>
      <c r="H74" s="41">
        <v>3298494.8132000002</v>
      </c>
      <c r="I74" s="41">
        <v>3512967.1579</v>
      </c>
      <c r="J74" s="41">
        <f t="shared" si="11"/>
        <v>1756483.57895</v>
      </c>
      <c r="K74" s="41">
        <f t="shared" si="12"/>
        <v>1756483.57895</v>
      </c>
      <c r="L74" s="41">
        <v>58483338.523800001</v>
      </c>
      <c r="M74" s="46">
        <f t="shared" si="17"/>
        <v>180637222.17905003</v>
      </c>
      <c r="N74" s="45"/>
      <c r="O74" s="154"/>
      <c r="P74" s="47">
        <v>13</v>
      </c>
      <c r="Q74" s="154"/>
      <c r="R74" s="41" t="s">
        <v>264</v>
      </c>
      <c r="S74" s="41">
        <v>135275884.70770001</v>
      </c>
      <c r="T74" s="41">
        <v>0</v>
      </c>
      <c r="U74" s="41">
        <v>1402034.3825999999</v>
      </c>
      <c r="V74" s="41">
        <v>3394753.4696</v>
      </c>
      <c r="W74" s="41">
        <v>4100337.5726999999</v>
      </c>
      <c r="X74" s="41">
        <f t="shared" si="15"/>
        <v>2050168.78635</v>
      </c>
      <c r="Y74" s="41">
        <f t="shared" si="16"/>
        <v>2050168.78635</v>
      </c>
      <c r="Z74" s="41">
        <v>59940053.122599997</v>
      </c>
      <c r="AA74" s="46">
        <f t="shared" si="18"/>
        <v>202062894.46884999</v>
      </c>
    </row>
    <row r="75" spans="1:27" ht="24.9" customHeight="1">
      <c r="A75" s="152"/>
      <c r="B75" s="154"/>
      <c r="C75" s="37">
        <v>29</v>
      </c>
      <c r="D75" s="41" t="s">
        <v>265</v>
      </c>
      <c r="E75" s="41">
        <v>151149221.41960001</v>
      </c>
      <c r="F75" s="41">
        <v>0</v>
      </c>
      <c r="G75" s="41">
        <v>1566549.7646000001</v>
      </c>
      <c r="H75" s="41">
        <v>3747842.8731</v>
      </c>
      <c r="I75" s="41">
        <v>4581473.1354999999</v>
      </c>
      <c r="J75" s="41">
        <f t="shared" si="11"/>
        <v>2290736.5677499999</v>
      </c>
      <c r="K75" s="41">
        <f t="shared" si="12"/>
        <v>2290736.5677499999</v>
      </c>
      <c r="L75" s="41">
        <v>66791023.454599999</v>
      </c>
      <c r="M75" s="46">
        <f t="shared" si="17"/>
        <v>225545374.07965004</v>
      </c>
      <c r="N75" s="45"/>
      <c r="O75" s="154"/>
      <c r="P75" s="47">
        <v>14</v>
      </c>
      <c r="Q75" s="154"/>
      <c r="R75" s="41" t="s">
        <v>266</v>
      </c>
      <c r="S75" s="41">
        <v>155237918.3899</v>
      </c>
      <c r="T75" s="41">
        <v>0</v>
      </c>
      <c r="U75" s="41">
        <v>1608926.0813</v>
      </c>
      <c r="V75" s="41">
        <v>3964283.7620999999</v>
      </c>
      <c r="W75" s="41">
        <v>4705405.3340999996</v>
      </c>
      <c r="X75" s="41">
        <f t="shared" si="15"/>
        <v>2352702.6670499998</v>
      </c>
      <c r="Y75" s="41">
        <f t="shared" si="16"/>
        <v>2352702.6670499998</v>
      </c>
      <c r="Z75" s="41">
        <v>70469704.0792</v>
      </c>
      <c r="AA75" s="46">
        <f t="shared" si="18"/>
        <v>233633534.97955</v>
      </c>
    </row>
    <row r="76" spans="1:27" ht="24.9" customHeight="1">
      <c r="A76" s="152"/>
      <c r="B76" s="154"/>
      <c r="C76" s="37">
        <v>30</v>
      </c>
      <c r="D76" s="41" t="s">
        <v>267</v>
      </c>
      <c r="E76" s="41">
        <v>125068539.8114</v>
      </c>
      <c r="F76" s="41">
        <v>0</v>
      </c>
      <c r="G76" s="41">
        <v>1296242.8106</v>
      </c>
      <c r="H76" s="41">
        <v>3359873.9196000001</v>
      </c>
      <c r="I76" s="41">
        <v>3790943.4786</v>
      </c>
      <c r="J76" s="41">
        <f t="shared" si="11"/>
        <v>1895471.7393</v>
      </c>
      <c r="K76" s="41">
        <f t="shared" si="12"/>
        <v>1895471.7393</v>
      </c>
      <c r="L76" s="41">
        <v>59618134.293200001</v>
      </c>
      <c r="M76" s="46">
        <f t="shared" si="17"/>
        <v>191238262.57409999</v>
      </c>
      <c r="N76" s="45"/>
      <c r="O76" s="154"/>
      <c r="P76" s="47">
        <v>15</v>
      </c>
      <c r="Q76" s="154"/>
      <c r="R76" s="41" t="s">
        <v>268</v>
      </c>
      <c r="S76" s="41">
        <v>179595572.421</v>
      </c>
      <c r="T76" s="41">
        <v>0</v>
      </c>
      <c r="U76" s="41">
        <v>1861375.1301</v>
      </c>
      <c r="V76" s="41">
        <v>4137779.7318000002</v>
      </c>
      <c r="W76" s="41">
        <v>5443708.4265000001</v>
      </c>
      <c r="X76" s="41">
        <f t="shared" si="15"/>
        <v>2721854.21325</v>
      </c>
      <c r="Y76" s="41">
        <f t="shared" si="16"/>
        <v>2721854.21325</v>
      </c>
      <c r="Z76" s="41">
        <v>73677350.849800006</v>
      </c>
      <c r="AA76" s="46">
        <f t="shared" si="18"/>
        <v>261993932.34595001</v>
      </c>
    </row>
    <row r="77" spans="1:27" ht="24.9" customHeight="1">
      <c r="A77" s="152"/>
      <c r="B77" s="155"/>
      <c r="C77" s="37">
        <v>31</v>
      </c>
      <c r="D77" s="41" t="s">
        <v>269</v>
      </c>
      <c r="E77" s="41">
        <v>189047196.7182</v>
      </c>
      <c r="F77" s="41">
        <v>0</v>
      </c>
      <c r="G77" s="41">
        <v>1959334.2176999999</v>
      </c>
      <c r="H77" s="41">
        <v>5322013.6721999999</v>
      </c>
      <c r="I77" s="41">
        <v>5730195.9280000003</v>
      </c>
      <c r="J77" s="41">
        <f t="shared" si="11"/>
        <v>2865097.9640000002</v>
      </c>
      <c r="K77" s="41">
        <f t="shared" si="12"/>
        <v>2865097.9640000002</v>
      </c>
      <c r="L77" s="41">
        <v>95894776.632499993</v>
      </c>
      <c r="M77" s="46">
        <f t="shared" si="17"/>
        <v>295088419.20459998</v>
      </c>
      <c r="N77" s="45"/>
      <c r="O77" s="154"/>
      <c r="P77" s="47">
        <v>16</v>
      </c>
      <c r="Q77" s="154"/>
      <c r="R77" s="41" t="s">
        <v>270</v>
      </c>
      <c r="S77" s="41">
        <v>143890857.37599999</v>
      </c>
      <c r="T77" s="41">
        <v>0</v>
      </c>
      <c r="U77" s="41">
        <v>1491322.1954999999</v>
      </c>
      <c r="V77" s="41">
        <v>3718709.7267</v>
      </c>
      <c r="W77" s="41">
        <v>4361465.3871999998</v>
      </c>
      <c r="X77" s="41">
        <f t="shared" si="15"/>
        <v>2180732.6935999999</v>
      </c>
      <c r="Y77" s="41">
        <f t="shared" si="16"/>
        <v>2180732.6935999999</v>
      </c>
      <c r="Z77" s="41">
        <v>65929455.894299999</v>
      </c>
      <c r="AA77" s="46">
        <f t="shared" si="18"/>
        <v>217211077.88609999</v>
      </c>
    </row>
    <row r="78" spans="1:27" ht="24.9" customHeight="1">
      <c r="A78" s="37"/>
      <c r="B78" s="145" t="s">
        <v>271</v>
      </c>
      <c r="C78" s="146"/>
      <c r="D78" s="42"/>
      <c r="E78" s="42">
        <f>SUM(E47:E77)</f>
        <v>4277431659.6455998</v>
      </c>
      <c r="F78" s="42">
        <f t="shared" ref="F78:H78" si="19">SUM(F47:F77)</f>
        <v>0</v>
      </c>
      <c r="G78" s="42">
        <f t="shared" si="19"/>
        <v>44332412.011100002</v>
      </c>
      <c r="H78" s="42">
        <f t="shared" si="19"/>
        <v>118264553.98489998</v>
      </c>
      <c r="I78" s="42">
        <f t="shared" ref="I78:M78" si="20">SUM(I47:I77)</f>
        <v>129652922.14960003</v>
      </c>
      <c r="J78" s="42">
        <f t="shared" si="20"/>
        <v>64826461.074800014</v>
      </c>
      <c r="K78" s="42">
        <f t="shared" si="20"/>
        <v>64826461.074800014</v>
      </c>
      <c r="L78" s="42">
        <f t="shared" si="20"/>
        <v>2109003750.2150998</v>
      </c>
      <c r="M78" s="42">
        <f t="shared" si="20"/>
        <v>6613858836.9314995</v>
      </c>
      <c r="N78" s="45"/>
      <c r="O78" s="154"/>
      <c r="P78" s="47">
        <v>17</v>
      </c>
      <c r="Q78" s="154"/>
      <c r="R78" s="41" t="s">
        <v>272</v>
      </c>
      <c r="S78" s="41">
        <v>141799952.79449999</v>
      </c>
      <c r="T78" s="41">
        <v>0</v>
      </c>
      <c r="U78" s="41">
        <v>1469651.5177</v>
      </c>
      <c r="V78" s="41">
        <v>3432068.1475999998</v>
      </c>
      <c r="W78" s="41">
        <v>4298088.1293000001</v>
      </c>
      <c r="X78" s="41">
        <f t="shared" si="15"/>
        <v>2149044.0646500001</v>
      </c>
      <c r="Y78" s="41">
        <f t="shared" si="16"/>
        <v>2149044.0646500001</v>
      </c>
      <c r="Z78" s="41">
        <v>60629938.348999999</v>
      </c>
      <c r="AA78" s="46">
        <f t="shared" si="18"/>
        <v>209480654.87344998</v>
      </c>
    </row>
    <row r="79" spans="1:27" ht="24.9" customHeight="1">
      <c r="A79" s="152">
        <v>4</v>
      </c>
      <c r="B79" s="153" t="s">
        <v>273</v>
      </c>
      <c r="C79" s="37">
        <v>1</v>
      </c>
      <c r="D79" s="41" t="s">
        <v>274</v>
      </c>
      <c r="E79" s="41">
        <v>212636073.87110001</v>
      </c>
      <c r="F79" s="41">
        <v>0</v>
      </c>
      <c r="G79" s="41">
        <v>2203815.4633999998</v>
      </c>
      <c r="H79" s="41">
        <v>7133516.3002000004</v>
      </c>
      <c r="I79" s="41">
        <v>6445196.6799999997</v>
      </c>
      <c r="J79" s="41">
        <v>0</v>
      </c>
      <c r="K79" s="41">
        <f t="shared" si="12"/>
        <v>6445196.6799999997</v>
      </c>
      <c r="L79" s="41">
        <v>121169460.9849</v>
      </c>
      <c r="M79" s="46">
        <f t="shared" si="17"/>
        <v>349588063.29960001</v>
      </c>
      <c r="N79" s="45"/>
      <c r="O79" s="154"/>
      <c r="P79" s="47">
        <v>18</v>
      </c>
      <c r="Q79" s="154"/>
      <c r="R79" s="41" t="s">
        <v>275</v>
      </c>
      <c r="S79" s="41">
        <v>147152801.3707</v>
      </c>
      <c r="T79" s="41">
        <v>0</v>
      </c>
      <c r="U79" s="41">
        <v>1525129.8297999999</v>
      </c>
      <c r="V79" s="41">
        <v>3738297.0521999998</v>
      </c>
      <c r="W79" s="41">
        <v>4460337.9359999998</v>
      </c>
      <c r="X79" s="41">
        <f t="shared" si="15"/>
        <v>2230168.9679999999</v>
      </c>
      <c r="Y79" s="41">
        <f t="shared" si="16"/>
        <v>2230168.9679999999</v>
      </c>
      <c r="Z79" s="41">
        <v>66291592.382799998</v>
      </c>
      <c r="AA79" s="46">
        <f t="shared" si="18"/>
        <v>220937989.60350001</v>
      </c>
    </row>
    <row r="80" spans="1:27" ht="24.9" customHeight="1">
      <c r="A80" s="152"/>
      <c r="B80" s="154"/>
      <c r="C80" s="37">
        <v>2</v>
      </c>
      <c r="D80" s="41" t="s">
        <v>276</v>
      </c>
      <c r="E80" s="41">
        <v>139841584.19170001</v>
      </c>
      <c r="F80" s="41">
        <v>0</v>
      </c>
      <c r="G80" s="41">
        <v>1449354.4772000001</v>
      </c>
      <c r="H80" s="41">
        <v>5348921.6619999995</v>
      </c>
      <c r="I80" s="41">
        <v>4238728.1601</v>
      </c>
      <c r="J80" s="41">
        <v>0</v>
      </c>
      <c r="K80" s="41">
        <f t="shared" si="12"/>
        <v>4238728.1601</v>
      </c>
      <c r="L80" s="41">
        <v>88175327.244900003</v>
      </c>
      <c r="M80" s="46">
        <f t="shared" si="17"/>
        <v>239053915.73590004</v>
      </c>
      <c r="N80" s="45"/>
      <c r="O80" s="154"/>
      <c r="P80" s="47">
        <v>19</v>
      </c>
      <c r="Q80" s="154"/>
      <c r="R80" s="41" t="s">
        <v>277</v>
      </c>
      <c r="S80" s="41">
        <v>178035203.72710001</v>
      </c>
      <c r="T80" s="41">
        <v>0</v>
      </c>
      <c r="U80" s="41">
        <v>1845203.064</v>
      </c>
      <c r="V80" s="41">
        <v>3928277.6491</v>
      </c>
      <c r="W80" s="41">
        <v>5396412.2037000004</v>
      </c>
      <c r="X80" s="41">
        <f t="shared" si="15"/>
        <v>2698206.1018500002</v>
      </c>
      <c r="Y80" s="41">
        <f t="shared" si="16"/>
        <v>2698206.1018500002</v>
      </c>
      <c r="Z80" s="41">
        <v>69804012.004800007</v>
      </c>
      <c r="AA80" s="46">
        <f t="shared" si="18"/>
        <v>256310902.54685003</v>
      </c>
    </row>
    <row r="81" spans="1:27" ht="24.9" customHeight="1">
      <c r="A81" s="152"/>
      <c r="B81" s="154"/>
      <c r="C81" s="37">
        <v>3</v>
      </c>
      <c r="D81" s="41" t="s">
        <v>278</v>
      </c>
      <c r="E81" s="41">
        <v>143857444.04890001</v>
      </c>
      <c r="F81" s="41">
        <v>0</v>
      </c>
      <c r="G81" s="41">
        <v>1490975.8912</v>
      </c>
      <c r="H81" s="41">
        <v>5464840.7708999999</v>
      </c>
      <c r="I81" s="41">
        <v>4360452.5981999999</v>
      </c>
      <c r="J81" s="41">
        <v>0</v>
      </c>
      <c r="K81" s="41">
        <f t="shared" si="12"/>
        <v>4360452.5981999999</v>
      </c>
      <c r="L81" s="41">
        <v>90318475.329099998</v>
      </c>
      <c r="M81" s="46">
        <f t="shared" si="17"/>
        <v>245492188.6383</v>
      </c>
      <c r="N81" s="45"/>
      <c r="O81" s="154"/>
      <c r="P81" s="47">
        <v>20</v>
      </c>
      <c r="Q81" s="154"/>
      <c r="R81" s="41" t="s">
        <v>279</v>
      </c>
      <c r="S81" s="41">
        <v>136807745.74939999</v>
      </c>
      <c r="T81" s="41">
        <v>0</v>
      </c>
      <c r="U81" s="41">
        <v>1417910.9881</v>
      </c>
      <c r="V81" s="41">
        <v>3513051.0394000001</v>
      </c>
      <c r="W81" s="41">
        <v>4146769.7020999999</v>
      </c>
      <c r="X81" s="41">
        <f t="shared" si="15"/>
        <v>2073384.8510499999</v>
      </c>
      <c r="Y81" s="41">
        <f t="shared" si="16"/>
        <v>2073384.8510499999</v>
      </c>
      <c r="Z81" s="41">
        <v>62127174.923299998</v>
      </c>
      <c r="AA81" s="46">
        <f t="shared" si="18"/>
        <v>205939267.55125001</v>
      </c>
    </row>
    <row r="82" spans="1:27" ht="24.9" customHeight="1">
      <c r="A82" s="152"/>
      <c r="B82" s="154"/>
      <c r="C82" s="37">
        <v>4</v>
      </c>
      <c r="D82" s="41" t="s">
        <v>280</v>
      </c>
      <c r="E82" s="41">
        <v>173879785.80309999</v>
      </c>
      <c r="F82" s="41">
        <v>0</v>
      </c>
      <c r="G82" s="41">
        <v>1802135.2339999999</v>
      </c>
      <c r="H82" s="41">
        <v>6432569.8679</v>
      </c>
      <c r="I82" s="41">
        <v>5270457.6310999999</v>
      </c>
      <c r="J82" s="41">
        <v>0</v>
      </c>
      <c r="K82" s="41">
        <f t="shared" si="12"/>
        <v>5270457.6310999999</v>
      </c>
      <c r="L82" s="41">
        <v>108210148.07529999</v>
      </c>
      <c r="M82" s="46">
        <f t="shared" si="17"/>
        <v>295595096.61140001</v>
      </c>
      <c r="N82" s="45"/>
      <c r="O82" s="155"/>
      <c r="P82" s="47">
        <v>21</v>
      </c>
      <c r="Q82" s="155"/>
      <c r="R82" s="41" t="s">
        <v>281</v>
      </c>
      <c r="S82" s="41">
        <v>163409720.16029999</v>
      </c>
      <c r="T82" s="41">
        <v>0</v>
      </c>
      <c r="U82" s="41">
        <v>1693620.7559</v>
      </c>
      <c r="V82" s="41">
        <v>4054336.0794000002</v>
      </c>
      <c r="W82" s="41">
        <v>4953100.2275</v>
      </c>
      <c r="X82" s="41">
        <f t="shared" si="15"/>
        <v>2476550.11375</v>
      </c>
      <c r="Y82" s="41">
        <f t="shared" si="16"/>
        <v>2476550.11375</v>
      </c>
      <c r="Z82" s="41">
        <v>72134618.9771</v>
      </c>
      <c r="AA82" s="46">
        <f t="shared" si="18"/>
        <v>243768846.08644998</v>
      </c>
    </row>
    <row r="83" spans="1:27" ht="24.9" customHeight="1">
      <c r="A83" s="152"/>
      <c r="B83" s="154"/>
      <c r="C83" s="37">
        <v>5</v>
      </c>
      <c r="D83" s="41" t="s">
        <v>282</v>
      </c>
      <c r="E83" s="41">
        <v>132056040.3758</v>
      </c>
      <c r="F83" s="41">
        <v>0</v>
      </c>
      <c r="G83" s="41">
        <v>1368663.0802</v>
      </c>
      <c r="H83" s="41">
        <v>5013772.6475</v>
      </c>
      <c r="I83" s="41">
        <v>4002741.1036999999</v>
      </c>
      <c r="J83" s="41">
        <v>0</v>
      </c>
      <c r="K83" s="41">
        <f t="shared" si="12"/>
        <v>4002741.1036999999</v>
      </c>
      <c r="L83" s="41">
        <v>81978989.336999997</v>
      </c>
      <c r="M83" s="46">
        <f t="shared" si="17"/>
        <v>224420206.5442</v>
      </c>
      <c r="N83" s="45"/>
      <c r="O83" s="37"/>
      <c r="P83" s="146" t="s">
        <v>283</v>
      </c>
      <c r="Q83" s="149"/>
      <c r="R83" s="42"/>
      <c r="S83" s="42">
        <f>SUM(S62:S82)</f>
        <v>3368207015.9849997</v>
      </c>
      <c r="T83" s="42">
        <f t="shared" ref="T83:V83" si="21">SUM(T62:T82)</f>
        <v>0</v>
      </c>
      <c r="U83" s="42">
        <f t="shared" si="21"/>
        <v>34908971.797800004</v>
      </c>
      <c r="V83" s="42">
        <f t="shared" si="21"/>
        <v>83183485.547200009</v>
      </c>
      <c r="W83" s="42">
        <f t="shared" ref="W83:Z83" si="22">SUM(W62:W82)</f>
        <v>102093479.63309999</v>
      </c>
      <c r="X83" s="42">
        <f t="shared" si="22"/>
        <v>51046739.816549994</v>
      </c>
      <c r="Y83" s="42">
        <f t="shared" si="22"/>
        <v>51046739.816549994</v>
      </c>
      <c r="Z83" s="42">
        <f t="shared" si="22"/>
        <v>1478634803.9753001</v>
      </c>
      <c r="AA83" s="49">
        <f t="shared" si="18"/>
        <v>5015981017.12185</v>
      </c>
    </row>
    <row r="84" spans="1:27" ht="24.9" customHeight="1">
      <c r="A84" s="152"/>
      <c r="B84" s="154"/>
      <c r="C84" s="37">
        <v>6</v>
      </c>
      <c r="D84" s="41" t="s">
        <v>284</v>
      </c>
      <c r="E84" s="41">
        <v>152025949.40799999</v>
      </c>
      <c r="F84" s="41">
        <v>0</v>
      </c>
      <c r="G84" s="41">
        <v>1575636.4010000001</v>
      </c>
      <c r="H84" s="41">
        <v>5642879.6832999997</v>
      </c>
      <c r="I84" s="41">
        <v>4608047.5741999997</v>
      </c>
      <c r="J84" s="41">
        <v>0</v>
      </c>
      <c r="K84" s="41">
        <f t="shared" si="12"/>
        <v>4608047.5741999997</v>
      </c>
      <c r="L84" s="41">
        <v>93610113.419699997</v>
      </c>
      <c r="M84" s="46">
        <f t="shared" si="17"/>
        <v>257462626.48619998</v>
      </c>
      <c r="N84" s="45"/>
      <c r="O84" s="153">
        <v>22</v>
      </c>
      <c r="P84" s="51">
        <v>1</v>
      </c>
      <c r="Q84" s="152" t="s">
        <v>106</v>
      </c>
      <c r="R84" s="52" t="s">
        <v>285</v>
      </c>
      <c r="S84" s="41">
        <v>174545039.41240001</v>
      </c>
      <c r="T84" s="53">
        <f>-8911571.37</f>
        <v>-8911571.3699999992</v>
      </c>
      <c r="U84" s="53">
        <v>1809030.095</v>
      </c>
      <c r="V84" s="53">
        <v>4531532.8616000004</v>
      </c>
      <c r="W84" s="41">
        <v>5290622.0853000004</v>
      </c>
      <c r="X84" s="41">
        <f t="shared" si="15"/>
        <v>2645311.0426500002</v>
      </c>
      <c r="Y84" s="41">
        <f t="shared" ref="Y84:Y104" si="23">W84-X84</f>
        <v>2645311.0426500002</v>
      </c>
      <c r="Z84" s="41">
        <v>78117238.049600005</v>
      </c>
      <c r="AA84" s="46">
        <f t="shared" si="18"/>
        <v>252736580.09125</v>
      </c>
    </row>
    <row r="85" spans="1:27" ht="24.9" customHeight="1">
      <c r="A85" s="152"/>
      <c r="B85" s="154"/>
      <c r="C85" s="37">
        <v>7</v>
      </c>
      <c r="D85" s="41" t="s">
        <v>286</v>
      </c>
      <c r="E85" s="41">
        <v>140893759.9287</v>
      </c>
      <c r="F85" s="41">
        <v>0</v>
      </c>
      <c r="G85" s="41">
        <v>1460259.4996</v>
      </c>
      <c r="H85" s="41">
        <v>5390721.6728999997</v>
      </c>
      <c r="I85" s="41">
        <v>4270620.5828999998</v>
      </c>
      <c r="J85" s="41">
        <v>0</v>
      </c>
      <c r="K85" s="41">
        <f t="shared" si="12"/>
        <v>4270620.5828999998</v>
      </c>
      <c r="L85" s="41">
        <v>88948138.684</v>
      </c>
      <c r="M85" s="46">
        <f t="shared" si="17"/>
        <v>240963500.36809999</v>
      </c>
      <c r="N85" s="45"/>
      <c r="O85" s="154"/>
      <c r="P85" s="51">
        <v>2</v>
      </c>
      <c r="Q85" s="152"/>
      <c r="R85" s="52" t="s">
        <v>287</v>
      </c>
      <c r="S85" s="41">
        <v>154337203.60980001</v>
      </c>
      <c r="T85" s="53">
        <f t="shared" ref="T85:T104" si="24">-8911571.37</f>
        <v>-8911571.3699999992</v>
      </c>
      <c r="U85" s="53">
        <v>1599590.8393999999</v>
      </c>
      <c r="V85" s="53">
        <v>3874180.5732999998</v>
      </c>
      <c r="W85" s="41">
        <v>4678103.8334999997</v>
      </c>
      <c r="X85" s="41">
        <f t="shared" si="15"/>
        <v>2339051.9167499999</v>
      </c>
      <c r="Y85" s="41">
        <f t="shared" si="23"/>
        <v>2339051.9167499999</v>
      </c>
      <c r="Z85" s="41">
        <v>65963907.064099997</v>
      </c>
      <c r="AA85" s="46">
        <f t="shared" si="18"/>
        <v>219202362.63334998</v>
      </c>
    </row>
    <row r="86" spans="1:27" ht="24.9" customHeight="1">
      <c r="A86" s="152"/>
      <c r="B86" s="154"/>
      <c r="C86" s="37">
        <v>8</v>
      </c>
      <c r="D86" s="41" t="s">
        <v>288</v>
      </c>
      <c r="E86" s="41">
        <v>125976527.9315</v>
      </c>
      <c r="F86" s="41">
        <v>0</v>
      </c>
      <c r="G86" s="41">
        <v>1305653.4350999999</v>
      </c>
      <c r="H86" s="41">
        <v>4880233.1756999996</v>
      </c>
      <c r="I86" s="41">
        <v>3818465.4410000001</v>
      </c>
      <c r="J86" s="41">
        <v>0</v>
      </c>
      <c r="K86" s="41">
        <f t="shared" si="12"/>
        <v>3818465.4410000001</v>
      </c>
      <c r="L86" s="41">
        <v>79510070.5713</v>
      </c>
      <c r="M86" s="46">
        <f t="shared" si="17"/>
        <v>215490950.5546</v>
      </c>
      <c r="N86" s="45"/>
      <c r="O86" s="154"/>
      <c r="P86" s="51">
        <v>3</v>
      </c>
      <c r="Q86" s="152"/>
      <c r="R86" s="52" t="s">
        <v>289</v>
      </c>
      <c r="S86" s="41">
        <v>194781030.43090001</v>
      </c>
      <c r="T86" s="53">
        <f t="shared" si="24"/>
        <v>-8911571.3699999992</v>
      </c>
      <c r="U86" s="53">
        <v>2018761.1586</v>
      </c>
      <c r="V86" s="53">
        <v>5067789.3907000003</v>
      </c>
      <c r="W86" s="41">
        <v>5903993.7477000002</v>
      </c>
      <c r="X86" s="41">
        <f t="shared" si="15"/>
        <v>2951996.8738500001</v>
      </c>
      <c r="Y86" s="41">
        <f t="shared" si="23"/>
        <v>2951996.8738500001</v>
      </c>
      <c r="Z86" s="41">
        <v>88031713.450299993</v>
      </c>
      <c r="AA86" s="46">
        <f t="shared" si="18"/>
        <v>283939719.93435001</v>
      </c>
    </row>
    <row r="87" spans="1:27" ht="24.9" customHeight="1">
      <c r="A87" s="152"/>
      <c r="B87" s="154"/>
      <c r="C87" s="37">
        <v>9</v>
      </c>
      <c r="D87" s="41" t="s">
        <v>290</v>
      </c>
      <c r="E87" s="41">
        <v>139920548.979</v>
      </c>
      <c r="F87" s="41">
        <v>0</v>
      </c>
      <c r="G87" s="41">
        <v>1450172.8887</v>
      </c>
      <c r="H87" s="41">
        <v>5389248.5085000005</v>
      </c>
      <c r="I87" s="41">
        <v>4241121.6561000003</v>
      </c>
      <c r="J87" s="41">
        <v>0</v>
      </c>
      <c r="K87" s="41">
        <f t="shared" si="12"/>
        <v>4241121.6561000003</v>
      </c>
      <c r="L87" s="41">
        <v>88920902.368300006</v>
      </c>
      <c r="M87" s="46">
        <f t="shared" si="17"/>
        <v>239921994.40060002</v>
      </c>
      <c r="N87" s="45"/>
      <c r="O87" s="154"/>
      <c r="P87" s="51">
        <v>4</v>
      </c>
      <c r="Q87" s="152"/>
      <c r="R87" s="52" t="s">
        <v>291</v>
      </c>
      <c r="S87" s="41">
        <v>154225625.00260001</v>
      </c>
      <c r="T87" s="53">
        <f t="shared" si="24"/>
        <v>-8911571.3699999992</v>
      </c>
      <c r="U87" s="53">
        <v>1598434.4098</v>
      </c>
      <c r="V87" s="53">
        <v>4019620.5797999999</v>
      </c>
      <c r="W87" s="41">
        <v>4674721.7823999999</v>
      </c>
      <c r="X87" s="41">
        <f t="shared" si="15"/>
        <v>2337360.8912</v>
      </c>
      <c r="Y87" s="41">
        <f t="shared" si="23"/>
        <v>2337360.8912</v>
      </c>
      <c r="Z87" s="41">
        <v>68652846.570299998</v>
      </c>
      <c r="AA87" s="46">
        <f t="shared" si="18"/>
        <v>221922316.0837</v>
      </c>
    </row>
    <row r="88" spans="1:27" ht="24.9" customHeight="1">
      <c r="A88" s="152"/>
      <c r="B88" s="154"/>
      <c r="C88" s="37">
        <v>10</v>
      </c>
      <c r="D88" s="41" t="s">
        <v>292</v>
      </c>
      <c r="E88" s="41">
        <v>221359352.40290001</v>
      </c>
      <c r="F88" s="41">
        <v>0</v>
      </c>
      <c r="G88" s="41">
        <v>2294225.7864000001</v>
      </c>
      <c r="H88" s="41">
        <v>7632342.9318000004</v>
      </c>
      <c r="I88" s="41">
        <v>6709607.3457000004</v>
      </c>
      <c r="J88" s="41">
        <v>0</v>
      </c>
      <c r="K88" s="41">
        <f t="shared" si="12"/>
        <v>6709607.3457000004</v>
      </c>
      <c r="L88" s="41">
        <v>130391920.9445</v>
      </c>
      <c r="M88" s="46">
        <f t="shared" si="17"/>
        <v>368387449.4113</v>
      </c>
      <c r="N88" s="45"/>
      <c r="O88" s="154"/>
      <c r="P88" s="51">
        <v>5</v>
      </c>
      <c r="Q88" s="152"/>
      <c r="R88" s="52" t="s">
        <v>293</v>
      </c>
      <c r="S88" s="41">
        <v>210874333.1392</v>
      </c>
      <c r="T88" s="53">
        <f t="shared" si="24"/>
        <v>-8911571.3699999992</v>
      </c>
      <c r="U88" s="53">
        <v>2185556.3251999998</v>
      </c>
      <c r="V88" s="53">
        <v>5009842.1812000005</v>
      </c>
      <c r="W88" s="41">
        <v>6391796.6840000004</v>
      </c>
      <c r="X88" s="41">
        <f t="shared" si="15"/>
        <v>3195898.3420000002</v>
      </c>
      <c r="Y88" s="41">
        <f t="shared" si="23"/>
        <v>3195898.3420000002</v>
      </c>
      <c r="Z88" s="41">
        <v>86960367.645500004</v>
      </c>
      <c r="AA88" s="46">
        <f t="shared" si="18"/>
        <v>299314426.26309997</v>
      </c>
    </row>
    <row r="89" spans="1:27" ht="24.9" customHeight="1">
      <c r="A89" s="152"/>
      <c r="B89" s="154"/>
      <c r="C89" s="37">
        <v>11</v>
      </c>
      <c r="D89" s="41" t="s">
        <v>294</v>
      </c>
      <c r="E89" s="41">
        <v>153845017.24090001</v>
      </c>
      <c r="F89" s="41">
        <v>0</v>
      </c>
      <c r="G89" s="41">
        <v>1594489.6921000001</v>
      </c>
      <c r="H89" s="41">
        <v>5796236.9195999997</v>
      </c>
      <c r="I89" s="41">
        <v>4663185.2079999996</v>
      </c>
      <c r="J89" s="41">
        <v>0</v>
      </c>
      <c r="K89" s="41">
        <f t="shared" si="12"/>
        <v>4663185.2079999996</v>
      </c>
      <c r="L89" s="41">
        <v>96445429.103100002</v>
      </c>
      <c r="M89" s="46">
        <f t="shared" si="17"/>
        <v>262344358.16370001</v>
      </c>
      <c r="N89" s="45"/>
      <c r="O89" s="154"/>
      <c r="P89" s="51">
        <v>6</v>
      </c>
      <c r="Q89" s="152"/>
      <c r="R89" s="52" t="s">
        <v>295</v>
      </c>
      <c r="S89" s="41">
        <v>163956337.3186</v>
      </c>
      <c r="T89" s="53">
        <f t="shared" si="24"/>
        <v>-8911571.3699999992</v>
      </c>
      <c r="U89" s="53">
        <v>1699286.0381</v>
      </c>
      <c r="V89" s="53">
        <v>3921980.2313999999</v>
      </c>
      <c r="W89" s="41">
        <v>4969668.7006999999</v>
      </c>
      <c r="X89" s="41">
        <f t="shared" si="15"/>
        <v>2484834.35035</v>
      </c>
      <c r="Y89" s="41">
        <f t="shared" si="23"/>
        <v>2484834.35035</v>
      </c>
      <c r="Z89" s="41">
        <v>66847641.8226</v>
      </c>
      <c r="AA89" s="46">
        <f t="shared" si="18"/>
        <v>229998508.39105001</v>
      </c>
    </row>
    <row r="90" spans="1:27" ht="24.9" customHeight="1">
      <c r="A90" s="152"/>
      <c r="B90" s="154"/>
      <c r="C90" s="37">
        <v>12</v>
      </c>
      <c r="D90" s="41" t="s">
        <v>296</v>
      </c>
      <c r="E90" s="41">
        <v>188090979.79539999</v>
      </c>
      <c r="F90" s="41">
        <v>0</v>
      </c>
      <c r="G90" s="41">
        <v>1949423.7372999999</v>
      </c>
      <c r="H90" s="41">
        <v>6573763.2105</v>
      </c>
      <c r="I90" s="41">
        <v>5701212.1059999997</v>
      </c>
      <c r="J90" s="41">
        <v>0</v>
      </c>
      <c r="K90" s="41">
        <f t="shared" si="12"/>
        <v>5701212.1059999997</v>
      </c>
      <c r="L90" s="41">
        <v>110820573.9562</v>
      </c>
      <c r="M90" s="46">
        <f t="shared" si="17"/>
        <v>313135952.80540001</v>
      </c>
      <c r="N90" s="45"/>
      <c r="O90" s="154"/>
      <c r="P90" s="51">
        <v>7</v>
      </c>
      <c r="Q90" s="152"/>
      <c r="R90" s="52" t="s">
        <v>297</v>
      </c>
      <c r="S90" s="41">
        <v>137574257.03639999</v>
      </c>
      <c r="T90" s="53">
        <f t="shared" si="24"/>
        <v>-8911571.3699999992</v>
      </c>
      <c r="U90" s="53">
        <v>1425855.31</v>
      </c>
      <c r="V90" s="53">
        <v>3524357.5246000001</v>
      </c>
      <c r="W90" s="41">
        <v>4170003.3703999999</v>
      </c>
      <c r="X90" s="41">
        <f t="shared" si="15"/>
        <v>2085001.6851999999</v>
      </c>
      <c r="Y90" s="41">
        <f t="shared" si="23"/>
        <v>2085001.6851999999</v>
      </c>
      <c r="Z90" s="41">
        <v>59496271.106200002</v>
      </c>
      <c r="AA90" s="46">
        <f t="shared" si="18"/>
        <v>195194171.2924</v>
      </c>
    </row>
    <row r="91" spans="1:27" ht="24.9" customHeight="1">
      <c r="A91" s="152"/>
      <c r="B91" s="154"/>
      <c r="C91" s="37">
        <v>13</v>
      </c>
      <c r="D91" s="41" t="s">
        <v>298</v>
      </c>
      <c r="E91" s="41">
        <v>138198861.18059999</v>
      </c>
      <c r="F91" s="41">
        <v>0</v>
      </c>
      <c r="G91" s="41">
        <v>1432328.8695</v>
      </c>
      <c r="H91" s="41">
        <v>5308874.6343999999</v>
      </c>
      <c r="I91" s="41">
        <v>4188935.7015</v>
      </c>
      <c r="J91" s="41">
        <v>0</v>
      </c>
      <c r="K91" s="41">
        <f t="shared" si="12"/>
        <v>4188935.7015</v>
      </c>
      <c r="L91" s="41">
        <v>87434925.5</v>
      </c>
      <c r="M91" s="46">
        <f t="shared" si="17"/>
        <v>236563925.88600001</v>
      </c>
      <c r="N91" s="45"/>
      <c r="O91" s="154"/>
      <c r="P91" s="51">
        <v>8</v>
      </c>
      <c r="Q91" s="152"/>
      <c r="R91" s="52" t="s">
        <v>299</v>
      </c>
      <c r="S91" s="41">
        <v>161209740.86790001</v>
      </c>
      <c r="T91" s="53">
        <f t="shared" si="24"/>
        <v>-8911571.3699999992</v>
      </c>
      <c r="U91" s="53">
        <v>1670819.5995</v>
      </c>
      <c r="V91" s="53">
        <v>4085682.5384</v>
      </c>
      <c r="W91" s="41">
        <v>4886416.8140000002</v>
      </c>
      <c r="X91" s="41">
        <f t="shared" si="15"/>
        <v>2443208.4070000001</v>
      </c>
      <c r="Y91" s="41">
        <f t="shared" si="23"/>
        <v>2443208.4070000001</v>
      </c>
      <c r="Z91" s="41">
        <v>69874220.348900005</v>
      </c>
      <c r="AA91" s="46">
        <f t="shared" si="18"/>
        <v>230372100.39170003</v>
      </c>
    </row>
    <row r="92" spans="1:27" ht="24.9" customHeight="1">
      <c r="A92" s="152"/>
      <c r="B92" s="154"/>
      <c r="C92" s="37">
        <v>14</v>
      </c>
      <c r="D92" s="41" t="s">
        <v>300</v>
      </c>
      <c r="E92" s="41">
        <v>137024993.20179999</v>
      </c>
      <c r="F92" s="41">
        <v>0</v>
      </c>
      <c r="G92" s="41">
        <v>1420162.5970999999</v>
      </c>
      <c r="H92" s="41">
        <v>5383800.2692999998</v>
      </c>
      <c r="I92" s="41">
        <v>4153354.6740000001</v>
      </c>
      <c r="J92" s="41">
        <v>0</v>
      </c>
      <c r="K92" s="41">
        <f t="shared" si="12"/>
        <v>4153354.6740000001</v>
      </c>
      <c r="L92" s="41">
        <v>88820173.647499993</v>
      </c>
      <c r="M92" s="46">
        <f t="shared" si="17"/>
        <v>236802484.3897</v>
      </c>
      <c r="N92" s="45"/>
      <c r="O92" s="154"/>
      <c r="P92" s="51">
        <v>9</v>
      </c>
      <c r="Q92" s="152"/>
      <c r="R92" s="52" t="s">
        <v>301</v>
      </c>
      <c r="S92" s="41">
        <v>158099018.83539999</v>
      </c>
      <c r="T92" s="53">
        <f t="shared" si="24"/>
        <v>-8911571.3699999992</v>
      </c>
      <c r="U92" s="53">
        <v>1638579.2689</v>
      </c>
      <c r="V92" s="53">
        <v>3854494.4882</v>
      </c>
      <c r="W92" s="41">
        <v>4792127.9431999996</v>
      </c>
      <c r="X92" s="41">
        <f t="shared" si="15"/>
        <v>2396063.9715999998</v>
      </c>
      <c r="Y92" s="41">
        <f t="shared" si="23"/>
        <v>2396063.9715999998</v>
      </c>
      <c r="Z92" s="41">
        <v>65599944.6774</v>
      </c>
      <c r="AA92" s="46">
        <f t="shared" si="18"/>
        <v>222676529.87149999</v>
      </c>
    </row>
    <row r="93" spans="1:27" ht="24.9" customHeight="1">
      <c r="A93" s="152"/>
      <c r="B93" s="154"/>
      <c r="C93" s="37">
        <v>15</v>
      </c>
      <c r="D93" s="41" t="s">
        <v>302</v>
      </c>
      <c r="E93" s="41">
        <v>164459996.3592</v>
      </c>
      <c r="F93" s="41">
        <v>0</v>
      </c>
      <c r="G93" s="41">
        <v>1704506.0911000001</v>
      </c>
      <c r="H93" s="41">
        <v>6010010.3561000004</v>
      </c>
      <c r="I93" s="41">
        <v>4984935.0734999999</v>
      </c>
      <c r="J93" s="41">
        <v>0</v>
      </c>
      <c r="K93" s="41">
        <f t="shared" si="12"/>
        <v>4984935.0734999999</v>
      </c>
      <c r="L93" s="41">
        <v>100397738.04790001</v>
      </c>
      <c r="M93" s="46">
        <f t="shared" si="17"/>
        <v>277557185.9278</v>
      </c>
      <c r="N93" s="45"/>
      <c r="O93" s="154"/>
      <c r="P93" s="51">
        <v>10</v>
      </c>
      <c r="Q93" s="152"/>
      <c r="R93" s="52" t="s">
        <v>303</v>
      </c>
      <c r="S93" s="41">
        <v>167146531.998</v>
      </c>
      <c r="T93" s="53">
        <f t="shared" si="24"/>
        <v>-8911571.3699999992</v>
      </c>
      <c r="U93" s="53">
        <v>1732350.0438000001</v>
      </c>
      <c r="V93" s="53">
        <v>4064498.5989999999</v>
      </c>
      <c r="W93" s="41">
        <v>5066366.4611999998</v>
      </c>
      <c r="X93" s="41">
        <f t="shared" si="15"/>
        <v>2533183.2305999999</v>
      </c>
      <c r="Y93" s="41">
        <f t="shared" si="23"/>
        <v>2533183.2305999999</v>
      </c>
      <c r="Z93" s="41">
        <v>69482565.171900004</v>
      </c>
      <c r="AA93" s="46">
        <f t="shared" si="18"/>
        <v>236047557.6733</v>
      </c>
    </row>
    <row r="94" spans="1:27" ht="24.9" customHeight="1">
      <c r="A94" s="152"/>
      <c r="B94" s="154"/>
      <c r="C94" s="37">
        <v>16</v>
      </c>
      <c r="D94" s="41" t="s">
        <v>304</v>
      </c>
      <c r="E94" s="41">
        <v>157146180.30430001</v>
      </c>
      <c r="F94" s="41">
        <v>0</v>
      </c>
      <c r="G94" s="41">
        <v>1628703.8030000001</v>
      </c>
      <c r="H94" s="41">
        <v>5913069.5549999997</v>
      </c>
      <c r="I94" s="41">
        <v>4763246.5231999997</v>
      </c>
      <c r="J94" s="41">
        <v>0</v>
      </c>
      <c r="K94" s="41">
        <f t="shared" si="12"/>
        <v>4763246.5231999997</v>
      </c>
      <c r="L94" s="41">
        <v>98605466.746199995</v>
      </c>
      <c r="M94" s="46">
        <f t="shared" si="17"/>
        <v>268056666.93170002</v>
      </c>
      <c r="N94" s="45"/>
      <c r="O94" s="154"/>
      <c r="P94" s="51">
        <v>11</v>
      </c>
      <c r="Q94" s="152"/>
      <c r="R94" s="52" t="s">
        <v>106</v>
      </c>
      <c r="S94" s="41">
        <v>147137190.44760001</v>
      </c>
      <c r="T94" s="53">
        <f t="shared" si="24"/>
        <v>-8911571.3699999992</v>
      </c>
      <c r="U94" s="53">
        <v>1524968.0341</v>
      </c>
      <c r="V94" s="53">
        <v>3821335.9443999999</v>
      </c>
      <c r="W94" s="41">
        <v>4459864.7544</v>
      </c>
      <c r="X94" s="41">
        <f t="shared" si="15"/>
        <v>2229932.3772</v>
      </c>
      <c r="Y94" s="41">
        <f t="shared" si="23"/>
        <v>2229932.3772</v>
      </c>
      <c r="Z94" s="41">
        <v>64986899.336199999</v>
      </c>
      <c r="AA94" s="46">
        <f t="shared" si="18"/>
        <v>210788754.76950002</v>
      </c>
    </row>
    <row r="95" spans="1:27" ht="24.9" customHeight="1">
      <c r="A95" s="152"/>
      <c r="B95" s="154"/>
      <c r="C95" s="37">
        <v>17</v>
      </c>
      <c r="D95" s="41" t="s">
        <v>305</v>
      </c>
      <c r="E95" s="41">
        <v>131645092.8936</v>
      </c>
      <c r="F95" s="41">
        <v>0</v>
      </c>
      <c r="G95" s="41">
        <v>1364403.9138</v>
      </c>
      <c r="H95" s="41">
        <v>5115281.0811999999</v>
      </c>
      <c r="I95" s="41">
        <v>3990284.9042000002</v>
      </c>
      <c r="J95" s="41">
        <v>0</v>
      </c>
      <c r="K95" s="41">
        <f t="shared" si="12"/>
        <v>3990284.9042000002</v>
      </c>
      <c r="L95" s="41">
        <v>83855708.433200002</v>
      </c>
      <c r="M95" s="46">
        <f t="shared" si="17"/>
        <v>225970771.22599998</v>
      </c>
      <c r="N95" s="45"/>
      <c r="O95" s="154"/>
      <c r="P95" s="51">
        <v>12</v>
      </c>
      <c r="Q95" s="152"/>
      <c r="R95" s="52" t="s">
        <v>306</v>
      </c>
      <c r="S95" s="41">
        <v>187851122.21599999</v>
      </c>
      <c r="T95" s="53">
        <f t="shared" si="24"/>
        <v>-8911571.3699999992</v>
      </c>
      <c r="U95" s="53">
        <v>1946937.7911</v>
      </c>
      <c r="V95" s="53">
        <v>4474474.4886999996</v>
      </c>
      <c r="W95" s="41">
        <v>5693941.8002000004</v>
      </c>
      <c r="X95" s="41">
        <f t="shared" si="15"/>
        <v>2846970.9001000002</v>
      </c>
      <c r="Y95" s="41">
        <f t="shared" si="23"/>
        <v>2846970.9001000002</v>
      </c>
      <c r="Z95" s="41">
        <v>77062325.329099998</v>
      </c>
      <c r="AA95" s="46">
        <f t="shared" si="18"/>
        <v>265270259.35500002</v>
      </c>
    </row>
    <row r="96" spans="1:27" ht="24.9" customHeight="1">
      <c r="A96" s="152"/>
      <c r="B96" s="154"/>
      <c r="C96" s="37">
        <v>18</v>
      </c>
      <c r="D96" s="41" t="s">
        <v>307</v>
      </c>
      <c r="E96" s="41">
        <v>136408292.69929999</v>
      </c>
      <c r="F96" s="41">
        <v>0</v>
      </c>
      <c r="G96" s="41">
        <v>1413770.953</v>
      </c>
      <c r="H96" s="41">
        <v>5211736.3141000001</v>
      </c>
      <c r="I96" s="41">
        <v>4134661.9095999999</v>
      </c>
      <c r="J96" s="41">
        <v>0</v>
      </c>
      <c r="K96" s="41">
        <f t="shared" si="12"/>
        <v>4134661.9095999999</v>
      </c>
      <c r="L96" s="41">
        <v>85639002.401800007</v>
      </c>
      <c r="M96" s="46">
        <f t="shared" si="17"/>
        <v>232807464.27779999</v>
      </c>
      <c r="N96" s="45"/>
      <c r="O96" s="154"/>
      <c r="P96" s="51">
        <v>13</v>
      </c>
      <c r="Q96" s="152"/>
      <c r="R96" s="52" t="s">
        <v>308</v>
      </c>
      <c r="S96" s="41">
        <v>123992951.904</v>
      </c>
      <c r="T96" s="53">
        <f t="shared" si="24"/>
        <v>-8911571.3699999992</v>
      </c>
      <c r="U96" s="53">
        <v>1285095.1384000001</v>
      </c>
      <c r="V96" s="53">
        <v>3229905.7053</v>
      </c>
      <c r="W96" s="41">
        <v>3758341.4112</v>
      </c>
      <c r="X96" s="41">
        <f t="shared" si="15"/>
        <v>1879170.7056</v>
      </c>
      <c r="Y96" s="41">
        <f t="shared" si="23"/>
        <v>1879170.7056</v>
      </c>
      <c r="Z96" s="41">
        <v>54052355.440099999</v>
      </c>
      <c r="AA96" s="46">
        <f t="shared" si="18"/>
        <v>175527907.52340001</v>
      </c>
    </row>
    <row r="97" spans="1:27" ht="24.9" customHeight="1">
      <c r="A97" s="152"/>
      <c r="B97" s="154"/>
      <c r="C97" s="37">
        <v>19</v>
      </c>
      <c r="D97" s="41" t="s">
        <v>309</v>
      </c>
      <c r="E97" s="41">
        <v>147309373.9091</v>
      </c>
      <c r="F97" s="41">
        <v>0</v>
      </c>
      <c r="G97" s="41">
        <v>1526752.5882999999</v>
      </c>
      <c r="H97" s="41">
        <v>5505900.0845999997</v>
      </c>
      <c r="I97" s="41">
        <v>4465083.7949000001</v>
      </c>
      <c r="J97" s="41">
        <v>0</v>
      </c>
      <c r="K97" s="41">
        <f t="shared" si="12"/>
        <v>4465083.7949000001</v>
      </c>
      <c r="L97" s="41">
        <v>91077592.531299993</v>
      </c>
      <c r="M97" s="46">
        <f t="shared" si="17"/>
        <v>249884702.90819997</v>
      </c>
      <c r="N97" s="45"/>
      <c r="O97" s="154"/>
      <c r="P97" s="51">
        <v>14</v>
      </c>
      <c r="Q97" s="152"/>
      <c r="R97" s="52" t="s">
        <v>310</v>
      </c>
      <c r="S97" s="41">
        <v>180267134.43340001</v>
      </c>
      <c r="T97" s="53">
        <f t="shared" si="24"/>
        <v>-8911571.3699999992</v>
      </c>
      <c r="U97" s="53">
        <v>1868335.3731</v>
      </c>
      <c r="V97" s="53">
        <v>4449027.4255999997</v>
      </c>
      <c r="W97" s="41">
        <v>5464064.0942000002</v>
      </c>
      <c r="X97" s="41">
        <f t="shared" si="15"/>
        <v>2732032.0471000001</v>
      </c>
      <c r="Y97" s="41">
        <f t="shared" si="23"/>
        <v>2732032.0471000001</v>
      </c>
      <c r="Z97" s="41">
        <v>76591852.2104</v>
      </c>
      <c r="AA97" s="46">
        <f t="shared" si="18"/>
        <v>256996810.1196</v>
      </c>
    </row>
    <row r="98" spans="1:27" ht="24.9" customHeight="1">
      <c r="A98" s="152"/>
      <c r="B98" s="154"/>
      <c r="C98" s="37">
        <v>20</v>
      </c>
      <c r="D98" s="41" t="s">
        <v>311</v>
      </c>
      <c r="E98" s="41">
        <v>149073361.7112</v>
      </c>
      <c r="F98" s="41">
        <v>0</v>
      </c>
      <c r="G98" s="41">
        <v>1545035.0156</v>
      </c>
      <c r="H98" s="41">
        <v>5627646.0113000004</v>
      </c>
      <c r="I98" s="41">
        <v>4518551.9018000001</v>
      </c>
      <c r="J98" s="41">
        <v>0</v>
      </c>
      <c r="K98" s="41">
        <f t="shared" si="12"/>
        <v>4518551.9018000001</v>
      </c>
      <c r="L98" s="41">
        <v>93328468.612900004</v>
      </c>
      <c r="M98" s="46">
        <f t="shared" si="17"/>
        <v>254093063.25279999</v>
      </c>
      <c r="N98" s="45"/>
      <c r="O98" s="154"/>
      <c r="P98" s="51">
        <v>15</v>
      </c>
      <c r="Q98" s="152"/>
      <c r="R98" s="52" t="s">
        <v>312</v>
      </c>
      <c r="S98" s="41">
        <v>120375248.44159999</v>
      </c>
      <c r="T98" s="53">
        <f t="shared" si="24"/>
        <v>-8911571.3699999992</v>
      </c>
      <c r="U98" s="53">
        <v>1247600.3206</v>
      </c>
      <c r="V98" s="53">
        <v>3193570.3936000001</v>
      </c>
      <c r="W98" s="41">
        <v>3648685.4629000002</v>
      </c>
      <c r="X98" s="41">
        <f t="shared" si="15"/>
        <v>1824342.7314500001</v>
      </c>
      <c r="Y98" s="41">
        <f t="shared" si="23"/>
        <v>1824342.7314500001</v>
      </c>
      <c r="Z98" s="41">
        <v>53380577.038199998</v>
      </c>
      <c r="AA98" s="46">
        <f t="shared" si="18"/>
        <v>171109767.55544999</v>
      </c>
    </row>
    <row r="99" spans="1:27" ht="24.9" customHeight="1">
      <c r="A99" s="152"/>
      <c r="B99" s="155"/>
      <c r="C99" s="37">
        <v>21</v>
      </c>
      <c r="D99" s="41" t="s">
        <v>313</v>
      </c>
      <c r="E99" s="41">
        <v>143132379.79929999</v>
      </c>
      <c r="F99" s="41">
        <v>0</v>
      </c>
      <c r="G99" s="41">
        <v>1483461.1370000001</v>
      </c>
      <c r="H99" s="41">
        <v>5469885.7417000001</v>
      </c>
      <c r="I99" s="41">
        <v>4338475.2280999999</v>
      </c>
      <c r="J99" s="41">
        <v>0</v>
      </c>
      <c r="K99" s="41">
        <f t="shared" si="12"/>
        <v>4338475.2280999999</v>
      </c>
      <c r="L99" s="41">
        <v>90411748.298600003</v>
      </c>
      <c r="M99" s="46">
        <f t="shared" si="17"/>
        <v>244835950.20469999</v>
      </c>
      <c r="N99" s="45"/>
      <c r="O99" s="154"/>
      <c r="P99" s="51">
        <v>16</v>
      </c>
      <c r="Q99" s="152"/>
      <c r="R99" s="52" t="s">
        <v>314</v>
      </c>
      <c r="S99" s="41">
        <v>174516676.4411</v>
      </c>
      <c r="T99" s="53">
        <f t="shared" si="24"/>
        <v>-8911571.3699999992</v>
      </c>
      <c r="U99" s="53">
        <v>1808736.1339</v>
      </c>
      <c r="V99" s="53">
        <v>4513468.0802999996</v>
      </c>
      <c r="W99" s="41">
        <v>5289762.3772</v>
      </c>
      <c r="X99" s="41">
        <f t="shared" si="15"/>
        <v>2644881.1886</v>
      </c>
      <c r="Y99" s="41">
        <f t="shared" si="23"/>
        <v>2644881.1886</v>
      </c>
      <c r="Z99" s="41">
        <v>77783250.825900003</v>
      </c>
      <c r="AA99" s="46">
        <f t="shared" si="18"/>
        <v>252355441.29979998</v>
      </c>
    </row>
    <row r="100" spans="1:27" ht="24.9" customHeight="1">
      <c r="A100" s="37"/>
      <c r="B100" s="145" t="s">
        <v>315</v>
      </c>
      <c r="C100" s="146"/>
      <c r="D100" s="42"/>
      <c r="E100" s="42">
        <f>SUM(E79:E99)</f>
        <v>3228781596.0353994</v>
      </c>
      <c r="F100" s="42">
        <f t="shared" ref="F100:H100" si="25">SUM(F79:F99)</f>
        <v>0</v>
      </c>
      <c r="G100" s="42">
        <f t="shared" si="25"/>
        <v>33463930.554600008</v>
      </c>
      <c r="H100" s="42">
        <f t="shared" si="25"/>
        <v>120245251.3985</v>
      </c>
      <c r="I100" s="42">
        <f t="shared" ref="I100:M100" si="26">SUM(I79:I99)</f>
        <v>97867365.797800019</v>
      </c>
      <c r="J100" s="42">
        <f t="shared" si="26"/>
        <v>0</v>
      </c>
      <c r="K100" s="42">
        <f t="shared" si="12"/>
        <v>97867365.797800019</v>
      </c>
      <c r="L100" s="42">
        <f t="shared" si="26"/>
        <v>1998070374.2377002</v>
      </c>
      <c r="M100" s="42">
        <f t="shared" si="26"/>
        <v>5478428518.0240002</v>
      </c>
      <c r="N100" s="45"/>
      <c r="O100" s="154"/>
      <c r="P100" s="51">
        <v>17</v>
      </c>
      <c r="Q100" s="152"/>
      <c r="R100" s="52" t="s">
        <v>316</v>
      </c>
      <c r="S100" s="41">
        <v>218261378.12419999</v>
      </c>
      <c r="T100" s="53">
        <f t="shared" si="24"/>
        <v>-8911571.3699999992</v>
      </c>
      <c r="U100" s="53">
        <v>2262117.5769000002</v>
      </c>
      <c r="V100" s="53">
        <v>5503212.3436000003</v>
      </c>
      <c r="W100" s="41">
        <v>6615704.8710000003</v>
      </c>
      <c r="X100" s="41">
        <f t="shared" si="15"/>
        <v>3307852.4355000001</v>
      </c>
      <c r="Y100" s="41">
        <f t="shared" si="23"/>
        <v>3307852.4355000001</v>
      </c>
      <c r="Z100" s="41">
        <v>96081946.726199999</v>
      </c>
      <c r="AA100" s="46">
        <f t="shared" si="18"/>
        <v>316504935.83639997</v>
      </c>
    </row>
    <row r="101" spans="1:27" ht="24.9" customHeight="1">
      <c r="A101" s="152">
        <v>5</v>
      </c>
      <c r="B101" s="153" t="s">
        <v>317</v>
      </c>
      <c r="C101" s="37">
        <v>1</v>
      </c>
      <c r="D101" s="41" t="s">
        <v>318</v>
      </c>
      <c r="E101" s="41">
        <v>241336666.38640001</v>
      </c>
      <c r="F101" s="41">
        <v>0</v>
      </c>
      <c r="G101" s="41">
        <v>2501275.8541000001</v>
      </c>
      <c r="H101" s="41">
        <v>5488542.4165000003</v>
      </c>
      <c r="I101" s="41">
        <v>7315138.2671999997</v>
      </c>
      <c r="J101" s="41">
        <v>0</v>
      </c>
      <c r="K101" s="41">
        <f t="shared" si="12"/>
        <v>7315138.2671999997</v>
      </c>
      <c r="L101" s="41">
        <v>98782117.418799996</v>
      </c>
      <c r="M101" s="46">
        <f t="shared" si="17"/>
        <v>355423740.34299999</v>
      </c>
      <c r="N101" s="45"/>
      <c r="O101" s="154"/>
      <c r="P101" s="51">
        <v>18</v>
      </c>
      <c r="Q101" s="152"/>
      <c r="R101" s="52" t="s">
        <v>319</v>
      </c>
      <c r="S101" s="41">
        <v>164869517.692</v>
      </c>
      <c r="T101" s="53">
        <f t="shared" si="24"/>
        <v>-8911571.3699999992</v>
      </c>
      <c r="U101" s="53">
        <v>1708750.4764</v>
      </c>
      <c r="V101" s="53">
        <v>4185528.5183999999</v>
      </c>
      <c r="W101" s="41">
        <v>4997348.0450999998</v>
      </c>
      <c r="X101" s="41">
        <f t="shared" si="15"/>
        <v>2498674.0225499999</v>
      </c>
      <c r="Y101" s="41">
        <f t="shared" si="23"/>
        <v>2498674.0225499999</v>
      </c>
      <c r="Z101" s="41">
        <v>71720203.491099998</v>
      </c>
      <c r="AA101" s="46">
        <f t="shared" si="18"/>
        <v>236071102.83045</v>
      </c>
    </row>
    <row r="102" spans="1:27" ht="24.9" customHeight="1">
      <c r="A102" s="152"/>
      <c r="B102" s="154"/>
      <c r="C102" s="37">
        <v>2</v>
      </c>
      <c r="D102" s="41" t="s">
        <v>89</v>
      </c>
      <c r="E102" s="41">
        <v>291439442.57139999</v>
      </c>
      <c r="F102" s="41">
        <v>0</v>
      </c>
      <c r="G102" s="41">
        <v>3020554.0315999999</v>
      </c>
      <c r="H102" s="41">
        <v>6841434.0477</v>
      </c>
      <c r="I102" s="41">
        <v>8833799.898</v>
      </c>
      <c r="J102" s="41">
        <v>0</v>
      </c>
      <c r="K102" s="41">
        <f t="shared" si="12"/>
        <v>8833799.898</v>
      </c>
      <c r="L102" s="41">
        <v>123794793.38410001</v>
      </c>
      <c r="M102" s="46">
        <f t="shared" si="17"/>
        <v>433930023.93279999</v>
      </c>
      <c r="N102" s="45"/>
      <c r="O102" s="154"/>
      <c r="P102" s="51">
        <v>19</v>
      </c>
      <c r="Q102" s="152"/>
      <c r="R102" s="52" t="s">
        <v>320</v>
      </c>
      <c r="S102" s="41">
        <v>156106034.11289999</v>
      </c>
      <c r="T102" s="53">
        <f t="shared" si="24"/>
        <v>-8911571.3699999992</v>
      </c>
      <c r="U102" s="53">
        <v>1617923.4579</v>
      </c>
      <c r="V102" s="53">
        <v>3759627.6392999999</v>
      </c>
      <c r="W102" s="41">
        <v>4731718.7270999998</v>
      </c>
      <c r="X102" s="41">
        <f t="shared" si="15"/>
        <v>2365859.3635499999</v>
      </c>
      <c r="Y102" s="41">
        <f t="shared" si="23"/>
        <v>2365859.3635499999</v>
      </c>
      <c r="Z102" s="41">
        <v>63846017.239200003</v>
      </c>
      <c r="AA102" s="46">
        <f t="shared" si="18"/>
        <v>218783890.44284993</v>
      </c>
    </row>
    <row r="103" spans="1:27" ht="24.9" customHeight="1">
      <c r="A103" s="152"/>
      <c r="B103" s="154"/>
      <c r="C103" s="37">
        <v>3</v>
      </c>
      <c r="D103" s="41" t="s">
        <v>321</v>
      </c>
      <c r="E103" s="41">
        <v>127460010.4214</v>
      </c>
      <c r="F103" s="41">
        <v>0</v>
      </c>
      <c r="G103" s="41">
        <v>1321028.6327</v>
      </c>
      <c r="H103" s="41">
        <v>3470480.0268000001</v>
      </c>
      <c r="I103" s="41">
        <v>3863431.1716</v>
      </c>
      <c r="J103" s="41">
        <v>0</v>
      </c>
      <c r="K103" s="41">
        <f t="shared" si="12"/>
        <v>3863431.1716</v>
      </c>
      <c r="L103" s="41">
        <v>61471560.189099997</v>
      </c>
      <c r="M103" s="46">
        <f t="shared" si="17"/>
        <v>197586510.44159999</v>
      </c>
      <c r="N103" s="45"/>
      <c r="O103" s="154"/>
      <c r="P103" s="51">
        <v>20</v>
      </c>
      <c r="Q103" s="152"/>
      <c r="R103" s="52" t="s">
        <v>322</v>
      </c>
      <c r="S103" s="41">
        <v>167383409.93979999</v>
      </c>
      <c r="T103" s="53">
        <f t="shared" si="24"/>
        <v>-8911571.3699999992</v>
      </c>
      <c r="U103" s="53">
        <v>1734805.1083</v>
      </c>
      <c r="V103" s="53">
        <v>4093937.1970000002</v>
      </c>
      <c r="W103" s="41">
        <v>5073546.4513999997</v>
      </c>
      <c r="X103" s="41">
        <f t="shared" si="15"/>
        <v>2536773.2256999998</v>
      </c>
      <c r="Y103" s="41">
        <f t="shared" si="23"/>
        <v>2536773.2256999998</v>
      </c>
      <c r="Z103" s="41">
        <v>70026835.011899993</v>
      </c>
      <c r="AA103" s="46">
        <f t="shared" si="18"/>
        <v>236864189.11269999</v>
      </c>
    </row>
    <row r="104" spans="1:27" ht="24.9" customHeight="1">
      <c r="A104" s="152"/>
      <c r="B104" s="154"/>
      <c r="C104" s="37">
        <v>4</v>
      </c>
      <c r="D104" s="41" t="s">
        <v>323</v>
      </c>
      <c r="E104" s="41">
        <v>150636907.0855</v>
      </c>
      <c r="F104" s="41">
        <v>0</v>
      </c>
      <c r="G104" s="41">
        <v>1561240.0057999999</v>
      </c>
      <c r="H104" s="41">
        <v>4019476.5474999999</v>
      </c>
      <c r="I104" s="41">
        <v>4565944.4128</v>
      </c>
      <c r="J104" s="41">
        <v>0</v>
      </c>
      <c r="K104" s="41">
        <f t="shared" si="12"/>
        <v>4565944.4128</v>
      </c>
      <c r="L104" s="41">
        <v>71621576.465499997</v>
      </c>
      <c r="M104" s="46">
        <f t="shared" si="17"/>
        <v>232405144.51710004</v>
      </c>
      <c r="N104" s="45"/>
      <c r="O104" s="155"/>
      <c r="P104" s="51">
        <v>21</v>
      </c>
      <c r="Q104" s="152"/>
      <c r="R104" s="52" t="s">
        <v>324</v>
      </c>
      <c r="S104" s="41">
        <v>163778885.778</v>
      </c>
      <c r="T104" s="53">
        <f t="shared" si="24"/>
        <v>-8911571.3699999992</v>
      </c>
      <c r="U104" s="53">
        <v>1697446.8842</v>
      </c>
      <c r="V104" s="53">
        <v>4020912.6849000002</v>
      </c>
      <c r="W104" s="41">
        <v>4964289.9797999999</v>
      </c>
      <c r="X104" s="41">
        <f t="shared" si="15"/>
        <v>2482144.9898999999</v>
      </c>
      <c r="Y104" s="41">
        <f t="shared" si="23"/>
        <v>2482144.9898999999</v>
      </c>
      <c r="Z104" s="41">
        <v>68676735.405900002</v>
      </c>
      <c r="AA104" s="46">
        <f t="shared" si="18"/>
        <v>231744554.37289998</v>
      </c>
    </row>
    <row r="105" spans="1:27" ht="24.9" customHeight="1">
      <c r="A105" s="152"/>
      <c r="B105" s="154"/>
      <c r="C105" s="37">
        <v>5</v>
      </c>
      <c r="D105" s="41" t="s">
        <v>325</v>
      </c>
      <c r="E105" s="41">
        <v>191089120.3062</v>
      </c>
      <c r="F105" s="41">
        <v>0</v>
      </c>
      <c r="G105" s="41">
        <v>1980497.2438000001</v>
      </c>
      <c r="H105" s="41">
        <v>4848028.6442</v>
      </c>
      <c r="I105" s="41">
        <v>5792088.5264999997</v>
      </c>
      <c r="J105" s="41">
        <v>0</v>
      </c>
      <c r="K105" s="41">
        <f t="shared" si="12"/>
        <v>5792088.5264999997</v>
      </c>
      <c r="L105" s="41">
        <v>86940102.086999997</v>
      </c>
      <c r="M105" s="46">
        <f t="shared" si="17"/>
        <v>290649836.80769998</v>
      </c>
      <c r="N105" s="45"/>
      <c r="O105" s="37"/>
      <c r="P105" s="146" t="s">
        <v>326</v>
      </c>
      <c r="Q105" s="149"/>
      <c r="R105" s="42"/>
      <c r="S105" s="42">
        <f t="shared" ref="S105:Z105" si="27">SUM(S84:S104)</f>
        <v>3481288667.1817994</v>
      </c>
      <c r="T105" s="42">
        <f t="shared" si="27"/>
        <v>-187142998.77000004</v>
      </c>
      <c r="U105" s="42">
        <f t="shared" si="27"/>
        <v>36080979.383199997</v>
      </c>
      <c r="V105" s="42">
        <f t="shared" si="27"/>
        <v>87198979.389300019</v>
      </c>
      <c r="W105" s="42">
        <f t="shared" si="27"/>
        <v>105521089.3969</v>
      </c>
      <c r="X105" s="42">
        <f t="shared" si="27"/>
        <v>52760544.698449999</v>
      </c>
      <c r="Y105" s="42">
        <f t="shared" si="27"/>
        <v>52760544.698449999</v>
      </c>
      <c r="Z105" s="42">
        <f t="shared" si="27"/>
        <v>1493235713.9610002</v>
      </c>
      <c r="AA105" s="49">
        <f t="shared" si="18"/>
        <v>4963421885.84375</v>
      </c>
    </row>
    <row r="106" spans="1:27" ht="24.9" customHeight="1">
      <c r="A106" s="152"/>
      <c r="B106" s="154"/>
      <c r="C106" s="37">
        <v>6</v>
      </c>
      <c r="D106" s="41" t="s">
        <v>327</v>
      </c>
      <c r="E106" s="41">
        <v>126536303.67209999</v>
      </c>
      <c r="F106" s="41">
        <v>0</v>
      </c>
      <c r="G106" s="41">
        <v>1311455.0962</v>
      </c>
      <c r="H106" s="41">
        <v>3517621.2873999998</v>
      </c>
      <c r="I106" s="41">
        <v>3835432.7631000001</v>
      </c>
      <c r="J106" s="41">
        <v>0</v>
      </c>
      <c r="K106" s="41">
        <f t="shared" si="12"/>
        <v>3835432.7631000001</v>
      </c>
      <c r="L106" s="41">
        <v>62343122.292499997</v>
      </c>
      <c r="M106" s="46">
        <f t="shared" si="17"/>
        <v>197543935.11129999</v>
      </c>
      <c r="N106" s="45"/>
      <c r="O106" s="153">
        <v>23</v>
      </c>
      <c r="P106" s="51">
        <v>1</v>
      </c>
      <c r="Q106" s="152" t="s">
        <v>107</v>
      </c>
      <c r="R106" s="52" t="s">
        <v>328</v>
      </c>
      <c r="S106" s="41">
        <v>141448045.02500001</v>
      </c>
      <c r="T106" s="41">
        <v>0</v>
      </c>
      <c r="U106" s="41">
        <v>1466004.2542999999</v>
      </c>
      <c r="V106" s="41">
        <v>4386462.7744000005</v>
      </c>
      <c r="W106" s="41">
        <v>4287421.4782999996</v>
      </c>
      <c r="X106" s="41">
        <f t="shared" si="15"/>
        <v>2143710.7391499998</v>
      </c>
      <c r="Y106" s="41">
        <f t="shared" ref="Y106:Y169" si="28">W106-X106</f>
        <v>2143710.7391499998</v>
      </c>
      <c r="Z106" s="41">
        <v>68228427.265699998</v>
      </c>
      <c r="AA106" s="46">
        <f t="shared" si="18"/>
        <v>217672650.05855</v>
      </c>
    </row>
    <row r="107" spans="1:27" ht="24.9" customHeight="1">
      <c r="A107" s="152"/>
      <c r="B107" s="154"/>
      <c r="C107" s="37">
        <v>7</v>
      </c>
      <c r="D107" s="41" t="s">
        <v>329</v>
      </c>
      <c r="E107" s="41">
        <v>201872465.72060001</v>
      </c>
      <c r="F107" s="41">
        <v>0</v>
      </c>
      <c r="G107" s="41">
        <v>2092258.6347000001</v>
      </c>
      <c r="H107" s="41">
        <v>5134357.4845000003</v>
      </c>
      <c r="I107" s="41">
        <v>6118941.7306000004</v>
      </c>
      <c r="J107" s="41">
        <v>0</v>
      </c>
      <c r="K107" s="41">
        <f t="shared" si="12"/>
        <v>6118941.7306000004</v>
      </c>
      <c r="L107" s="41">
        <v>92233837.621000007</v>
      </c>
      <c r="M107" s="46">
        <f t="shared" si="17"/>
        <v>307451861.19139999</v>
      </c>
      <c r="N107" s="45"/>
      <c r="O107" s="154"/>
      <c r="P107" s="51">
        <v>2</v>
      </c>
      <c r="Q107" s="152"/>
      <c r="R107" s="52" t="s">
        <v>330</v>
      </c>
      <c r="S107" s="41">
        <v>232603110.09529999</v>
      </c>
      <c r="T107" s="41">
        <v>0</v>
      </c>
      <c r="U107" s="41">
        <v>2410759.0096999998</v>
      </c>
      <c r="V107" s="41">
        <v>5069747.6940000001</v>
      </c>
      <c r="W107" s="41">
        <v>7050416.0732000005</v>
      </c>
      <c r="X107" s="41">
        <f t="shared" si="15"/>
        <v>3525208.0366000002</v>
      </c>
      <c r="Y107" s="41">
        <f t="shared" si="28"/>
        <v>3525208.0366000002</v>
      </c>
      <c r="Z107" s="41">
        <v>80861208.702900007</v>
      </c>
      <c r="AA107" s="46">
        <f t="shared" si="18"/>
        <v>324470033.53850001</v>
      </c>
    </row>
    <row r="108" spans="1:27" ht="24.9" customHeight="1">
      <c r="A108" s="152"/>
      <c r="B108" s="154"/>
      <c r="C108" s="37">
        <v>8</v>
      </c>
      <c r="D108" s="41" t="s">
        <v>331</v>
      </c>
      <c r="E108" s="41">
        <v>203784370.74579999</v>
      </c>
      <c r="F108" s="41">
        <v>0</v>
      </c>
      <c r="G108" s="41">
        <v>2112074.1146999998</v>
      </c>
      <c r="H108" s="41">
        <v>4838737.0094999997</v>
      </c>
      <c r="I108" s="41">
        <v>6176893.3458000002</v>
      </c>
      <c r="J108" s="41">
        <v>0</v>
      </c>
      <c r="K108" s="41">
        <f t="shared" si="12"/>
        <v>6176893.3458000002</v>
      </c>
      <c r="L108" s="41">
        <v>86768315.492200002</v>
      </c>
      <c r="M108" s="46">
        <f t="shared" si="17"/>
        <v>303680390.708</v>
      </c>
      <c r="N108" s="45"/>
      <c r="O108" s="154"/>
      <c r="P108" s="51">
        <v>3</v>
      </c>
      <c r="Q108" s="152"/>
      <c r="R108" s="52" t="s">
        <v>332</v>
      </c>
      <c r="S108" s="41">
        <v>178275683.19159999</v>
      </c>
      <c r="T108" s="41">
        <v>0</v>
      </c>
      <c r="U108" s="41">
        <v>1847695.4554999999</v>
      </c>
      <c r="V108" s="41">
        <v>5003990.2443000004</v>
      </c>
      <c r="W108" s="41">
        <v>5403701.3594000004</v>
      </c>
      <c r="X108" s="41">
        <f t="shared" si="15"/>
        <v>2701850.6797000002</v>
      </c>
      <c r="Y108" s="41">
        <f t="shared" si="28"/>
        <v>2701850.6797000002</v>
      </c>
      <c r="Z108" s="41">
        <v>79645464.777199998</v>
      </c>
      <c r="AA108" s="46">
        <f t="shared" si="18"/>
        <v>267474684.34830004</v>
      </c>
    </row>
    <row r="109" spans="1:27" ht="24.9" customHeight="1">
      <c r="A109" s="152"/>
      <c r="B109" s="154"/>
      <c r="C109" s="37">
        <v>9</v>
      </c>
      <c r="D109" s="41" t="s">
        <v>333</v>
      </c>
      <c r="E109" s="41">
        <v>143339749.1399</v>
      </c>
      <c r="F109" s="41">
        <v>0</v>
      </c>
      <c r="G109" s="41">
        <v>1485610.3666999999</v>
      </c>
      <c r="H109" s="41">
        <v>4069243.1680999999</v>
      </c>
      <c r="I109" s="41">
        <v>4344760.7851999998</v>
      </c>
      <c r="J109" s="41">
        <v>0</v>
      </c>
      <c r="K109" s="41">
        <f t="shared" si="12"/>
        <v>4344760.7851999998</v>
      </c>
      <c r="L109" s="41">
        <v>72541677.031100005</v>
      </c>
      <c r="M109" s="46">
        <f t="shared" si="17"/>
        <v>225781040.491</v>
      </c>
      <c r="N109" s="45"/>
      <c r="O109" s="154"/>
      <c r="P109" s="51">
        <v>4</v>
      </c>
      <c r="Q109" s="152"/>
      <c r="R109" s="52" t="s">
        <v>97</v>
      </c>
      <c r="S109" s="41">
        <v>108565925.0834</v>
      </c>
      <c r="T109" s="41">
        <v>0</v>
      </c>
      <c r="U109" s="41">
        <v>1125205.4280000001</v>
      </c>
      <c r="V109" s="41">
        <v>3797320.4665999999</v>
      </c>
      <c r="W109" s="41">
        <v>3290733.9153</v>
      </c>
      <c r="X109" s="41">
        <f t="shared" si="15"/>
        <v>1645366.95765</v>
      </c>
      <c r="Y109" s="41">
        <f t="shared" si="28"/>
        <v>1645366.95765</v>
      </c>
      <c r="Z109" s="41">
        <v>57336183.346000001</v>
      </c>
      <c r="AA109" s="46">
        <f t="shared" si="18"/>
        <v>172470001.28165001</v>
      </c>
    </row>
    <row r="110" spans="1:27" ht="24.9" customHeight="1">
      <c r="A110" s="152"/>
      <c r="B110" s="154"/>
      <c r="C110" s="37">
        <v>10</v>
      </c>
      <c r="D110" s="41" t="s">
        <v>334</v>
      </c>
      <c r="E110" s="41">
        <v>164165846.04550001</v>
      </c>
      <c r="F110" s="41">
        <v>0</v>
      </c>
      <c r="G110" s="41">
        <v>1701457.4409</v>
      </c>
      <c r="H110" s="41">
        <v>4670253.0908000004</v>
      </c>
      <c r="I110" s="41">
        <v>4976019.1046000002</v>
      </c>
      <c r="J110" s="41">
        <v>0</v>
      </c>
      <c r="K110" s="41">
        <f t="shared" si="12"/>
        <v>4976019.1046000002</v>
      </c>
      <c r="L110" s="41">
        <v>83653333.058400005</v>
      </c>
      <c r="M110" s="46">
        <f t="shared" si="17"/>
        <v>259166908.74020001</v>
      </c>
      <c r="N110" s="45"/>
      <c r="O110" s="154"/>
      <c r="P110" s="51">
        <v>5</v>
      </c>
      <c r="Q110" s="152"/>
      <c r="R110" s="52" t="s">
        <v>335</v>
      </c>
      <c r="S110" s="41">
        <v>188373209.7568</v>
      </c>
      <c r="T110" s="41">
        <v>0</v>
      </c>
      <c r="U110" s="41">
        <v>1952348.8418000001</v>
      </c>
      <c r="V110" s="41">
        <v>5041625.8909999998</v>
      </c>
      <c r="W110" s="41">
        <v>5709766.7580000004</v>
      </c>
      <c r="X110" s="41">
        <f t="shared" si="15"/>
        <v>2854883.3790000002</v>
      </c>
      <c r="Y110" s="41">
        <f t="shared" si="28"/>
        <v>2854883.3790000002</v>
      </c>
      <c r="Z110" s="41">
        <v>80341284.172999993</v>
      </c>
      <c r="AA110" s="46">
        <f t="shared" si="18"/>
        <v>278563352.04159999</v>
      </c>
    </row>
    <row r="111" spans="1:27" ht="24.9" customHeight="1">
      <c r="A111" s="152"/>
      <c r="B111" s="154"/>
      <c r="C111" s="37">
        <v>11</v>
      </c>
      <c r="D111" s="41" t="s">
        <v>336</v>
      </c>
      <c r="E111" s="41">
        <v>127026340.87970001</v>
      </c>
      <c r="F111" s="41">
        <v>0</v>
      </c>
      <c r="G111" s="41">
        <v>1316533.969</v>
      </c>
      <c r="H111" s="41">
        <v>3747566.6123000002</v>
      </c>
      <c r="I111" s="41">
        <v>3850286.2455000002</v>
      </c>
      <c r="J111" s="41">
        <v>0</v>
      </c>
      <c r="K111" s="41">
        <f t="shared" si="12"/>
        <v>3850286.2455000002</v>
      </c>
      <c r="L111" s="41">
        <v>66594422.077600002</v>
      </c>
      <c r="M111" s="46">
        <f t="shared" si="17"/>
        <v>202535149.7841</v>
      </c>
      <c r="N111" s="45"/>
      <c r="O111" s="154"/>
      <c r="P111" s="51">
        <v>6</v>
      </c>
      <c r="Q111" s="152"/>
      <c r="R111" s="52" t="s">
        <v>337</v>
      </c>
      <c r="S111" s="41">
        <v>161904378.02309999</v>
      </c>
      <c r="T111" s="41">
        <v>0</v>
      </c>
      <c r="U111" s="41">
        <v>1678018.9992</v>
      </c>
      <c r="V111" s="41">
        <v>5027371.5853000004</v>
      </c>
      <c r="W111" s="41">
        <v>4907471.9106999999</v>
      </c>
      <c r="X111" s="41">
        <f t="shared" si="15"/>
        <v>2453735.9553499999</v>
      </c>
      <c r="Y111" s="41">
        <f t="shared" si="28"/>
        <v>2453735.9553499999</v>
      </c>
      <c r="Z111" s="41">
        <v>80077746.190599993</v>
      </c>
      <c r="AA111" s="46">
        <f t="shared" si="18"/>
        <v>251141250.75354993</v>
      </c>
    </row>
    <row r="112" spans="1:27" ht="24.9" customHeight="1">
      <c r="A112" s="152"/>
      <c r="B112" s="154"/>
      <c r="C112" s="37">
        <v>12</v>
      </c>
      <c r="D112" s="41" t="s">
        <v>338</v>
      </c>
      <c r="E112" s="41">
        <v>196713525.56099999</v>
      </c>
      <c r="F112" s="41">
        <v>0</v>
      </c>
      <c r="G112" s="41">
        <v>2038790.0397000001</v>
      </c>
      <c r="H112" s="41">
        <v>5213217.0444</v>
      </c>
      <c r="I112" s="41">
        <v>5962569.4680000003</v>
      </c>
      <c r="J112" s="41">
        <v>0</v>
      </c>
      <c r="K112" s="41">
        <f t="shared" ref="K112:K129" si="29">I112-J112</f>
        <v>5962569.4680000003</v>
      </c>
      <c r="L112" s="41">
        <v>93691817.382699996</v>
      </c>
      <c r="M112" s="46">
        <f t="shared" si="17"/>
        <v>303619919.49580002</v>
      </c>
      <c r="N112" s="45"/>
      <c r="O112" s="154"/>
      <c r="P112" s="51">
        <v>7</v>
      </c>
      <c r="Q112" s="152"/>
      <c r="R112" s="52" t="s">
        <v>339</v>
      </c>
      <c r="S112" s="41">
        <v>163649256.91819999</v>
      </c>
      <c r="T112" s="41">
        <v>0</v>
      </c>
      <c r="U112" s="41">
        <v>1696103.3770999999</v>
      </c>
      <c r="V112" s="41">
        <v>5063427.0780999996</v>
      </c>
      <c r="W112" s="41">
        <v>4960360.8087999998</v>
      </c>
      <c r="X112" s="41">
        <f t="shared" si="15"/>
        <v>2480180.4043999999</v>
      </c>
      <c r="Y112" s="41">
        <f t="shared" si="28"/>
        <v>2480180.4043999999</v>
      </c>
      <c r="Z112" s="41">
        <v>80744351.214200005</v>
      </c>
      <c r="AA112" s="46">
        <f t="shared" si="18"/>
        <v>253633318.99199998</v>
      </c>
    </row>
    <row r="113" spans="1:27" ht="24.9" customHeight="1">
      <c r="A113" s="152"/>
      <c r="B113" s="154"/>
      <c r="C113" s="37">
        <v>13</v>
      </c>
      <c r="D113" s="41" t="s">
        <v>340</v>
      </c>
      <c r="E113" s="41">
        <v>161787486.9023</v>
      </c>
      <c r="F113" s="41">
        <v>0</v>
      </c>
      <c r="G113" s="41">
        <v>1676807.5093</v>
      </c>
      <c r="H113" s="41">
        <v>3992284.7310000001</v>
      </c>
      <c r="I113" s="41">
        <v>4903928.8323999997</v>
      </c>
      <c r="J113" s="41">
        <v>0</v>
      </c>
      <c r="K113" s="41">
        <f t="shared" si="29"/>
        <v>4903928.8323999997</v>
      </c>
      <c r="L113" s="41">
        <v>71118845.810900003</v>
      </c>
      <c r="M113" s="46">
        <f t="shared" si="17"/>
        <v>243479353.7859</v>
      </c>
      <c r="N113" s="45"/>
      <c r="O113" s="154"/>
      <c r="P113" s="51">
        <v>8</v>
      </c>
      <c r="Q113" s="152"/>
      <c r="R113" s="52" t="s">
        <v>341</v>
      </c>
      <c r="S113" s="41">
        <v>192978378.00889999</v>
      </c>
      <c r="T113" s="41">
        <v>0</v>
      </c>
      <c r="U113" s="41">
        <v>2000078.0009999999</v>
      </c>
      <c r="V113" s="41">
        <v>6347096.4426999995</v>
      </c>
      <c r="W113" s="41">
        <v>5849353.6803000001</v>
      </c>
      <c r="X113" s="41">
        <f t="shared" si="15"/>
        <v>2924676.8401500001</v>
      </c>
      <c r="Y113" s="41">
        <f t="shared" si="28"/>
        <v>2924676.8401500001</v>
      </c>
      <c r="Z113" s="41">
        <v>104477224.6564</v>
      </c>
      <c r="AA113" s="46">
        <f t="shared" si="18"/>
        <v>308727453.94914997</v>
      </c>
    </row>
    <row r="114" spans="1:27" ht="24.9" customHeight="1">
      <c r="A114" s="152"/>
      <c r="B114" s="154"/>
      <c r="C114" s="37">
        <v>14</v>
      </c>
      <c r="D114" s="41" t="s">
        <v>342</v>
      </c>
      <c r="E114" s="41">
        <v>188916912.9747</v>
      </c>
      <c r="F114" s="41">
        <v>0</v>
      </c>
      <c r="G114" s="41">
        <v>1957983.9231</v>
      </c>
      <c r="H114" s="41">
        <v>4945882.9718000004</v>
      </c>
      <c r="I114" s="41">
        <v>5726246.9068999998</v>
      </c>
      <c r="J114" s="41">
        <v>0</v>
      </c>
      <c r="K114" s="41">
        <f t="shared" si="29"/>
        <v>5726246.9068999998</v>
      </c>
      <c r="L114" s="41">
        <v>88749262.947500005</v>
      </c>
      <c r="M114" s="46">
        <f t="shared" si="17"/>
        <v>290296289.72399998</v>
      </c>
      <c r="N114" s="45"/>
      <c r="O114" s="154"/>
      <c r="P114" s="51">
        <v>9</v>
      </c>
      <c r="Q114" s="152"/>
      <c r="R114" s="52" t="s">
        <v>343</v>
      </c>
      <c r="S114" s="41">
        <v>139510715.42750001</v>
      </c>
      <c r="T114" s="41">
        <v>0</v>
      </c>
      <c r="U114" s="41">
        <v>1445925.2674</v>
      </c>
      <c r="V114" s="41">
        <v>4568962.3299000002</v>
      </c>
      <c r="W114" s="41">
        <v>4228699.2208000002</v>
      </c>
      <c r="X114" s="41">
        <f t="shared" si="15"/>
        <v>2114349.6104000001</v>
      </c>
      <c r="Y114" s="41">
        <f t="shared" si="28"/>
        <v>2114349.6104000001</v>
      </c>
      <c r="Z114" s="41">
        <v>71602535.094400004</v>
      </c>
      <c r="AA114" s="46">
        <f t="shared" si="18"/>
        <v>219242487.72960001</v>
      </c>
    </row>
    <row r="115" spans="1:27" ht="24.9" customHeight="1">
      <c r="A115" s="152"/>
      <c r="B115" s="154"/>
      <c r="C115" s="37">
        <v>15</v>
      </c>
      <c r="D115" s="41" t="s">
        <v>344</v>
      </c>
      <c r="E115" s="41">
        <v>242092845.49739999</v>
      </c>
      <c r="F115" s="41">
        <v>0</v>
      </c>
      <c r="G115" s="41">
        <v>2509113.0907000001</v>
      </c>
      <c r="H115" s="41">
        <v>5963971.2471000003</v>
      </c>
      <c r="I115" s="41">
        <v>7338058.7576000001</v>
      </c>
      <c r="J115" s="41">
        <v>0</v>
      </c>
      <c r="K115" s="41">
        <f t="shared" si="29"/>
        <v>7338058.7576000001</v>
      </c>
      <c r="L115" s="41">
        <v>107571991.6488</v>
      </c>
      <c r="M115" s="46">
        <f t="shared" si="17"/>
        <v>365475980.24159998</v>
      </c>
      <c r="N115" s="45"/>
      <c r="O115" s="154"/>
      <c r="P115" s="51">
        <v>10</v>
      </c>
      <c r="Q115" s="152"/>
      <c r="R115" s="52" t="s">
        <v>345</v>
      </c>
      <c r="S115" s="41">
        <v>185525127.82460001</v>
      </c>
      <c r="T115" s="41">
        <v>0</v>
      </c>
      <c r="U115" s="41">
        <v>1922830.5815000001</v>
      </c>
      <c r="V115" s="41">
        <v>4367772.5155999996</v>
      </c>
      <c r="W115" s="41">
        <v>5623438.7521000002</v>
      </c>
      <c r="X115" s="41">
        <f t="shared" si="15"/>
        <v>2811719.3760500001</v>
      </c>
      <c r="Y115" s="41">
        <f t="shared" si="28"/>
        <v>2811719.3760500001</v>
      </c>
      <c r="Z115" s="41">
        <v>67882876.019700006</v>
      </c>
      <c r="AA115" s="46">
        <f t="shared" si="18"/>
        <v>262510326.31744999</v>
      </c>
    </row>
    <row r="116" spans="1:27" ht="24.9" customHeight="1">
      <c r="A116" s="152"/>
      <c r="B116" s="154"/>
      <c r="C116" s="37">
        <v>16</v>
      </c>
      <c r="D116" s="41" t="s">
        <v>346</v>
      </c>
      <c r="E116" s="41">
        <v>181492198.6171</v>
      </c>
      <c r="F116" s="41">
        <v>0</v>
      </c>
      <c r="G116" s="41">
        <v>1881032.2563</v>
      </c>
      <c r="H116" s="41">
        <v>4703321.1048999997</v>
      </c>
      <c r="I116" s="41">
        <v>5501196.9261999996</v>
      </c>
      <c r="J116" s="41">
        <v>0</v>
      </c>
      <c r="K116" s="41">
        <f t="shared" si="29"/>
        <v>5501196.9261999996</v>
      </c>
      <c r="L116" s="41">
        <v>84264704.659600005</v>
      </c>
      <c r="M116" s="46">
        <f t="shared" si="17"/>
        <v>277842453.56410003</v>
      </c>
      <c r="N116" s="45"/>
      <c r="O116" s="154"/>
      <c r="P116" s="51">
        <v>11</v>
      </c>
      <c r="Q116" s="152"/>
      <c r="R116" s="52" t="s">
        <v>347</v>
      </c>
      <c r="S116" s="41">
        <v>147071214.711</v>
      </c>
      <c r="T116" s="41">
        <v>0</v>
      </c>
      <c r="U116" s="41">
        <v>1524284.2445</v>
      </c>
      <c r="V116" s="41">
        <v>4241261.4369999999</v>
      </c>
      <c r="W116" s="41">
        <v>4457864.9686000003</v>
      </c>
      <c r="X116" s="41">
        <f t="shared" si="15"/>
        <v>2228932.4843000001</v>
      </c>
      <c r="Y116" s="41">
        <f t="shared" si="28"/>
        <v>2228932.4843000001</v>
      </c>
      <c r="Z116" s="41">
        <v>65543900.347000003</v>
      </c>
      <c r="AA116" s="46">
        <f t="shared" si="18"/>
        <v>220609593.22380003</v>
      </c>
    </row>
    <row r="117" spans="1:27" ht="24.9" customHeight="1">
      <c r="A117" s="152"/>
      <c r="B117" s="154"/>
      <c r="C117" s="37">
        <v>17</v>
      </c>
      <c r="D117" s="41" t="s">
        <v>348</v>
      </c>
      <c r="E117" s="41">
        <v>178511493.55829999</v>
      </c>
      <c r="F117" s="41">
        <v>0</v>
      </c>
      <c r="G117" s="41">
        <v>1850139.4553</v>
      </c>
      <c r="H117" s="41">
        <v>4587887.5641999999</v>
      </c>
      <c r="I117" s="41">
        <v>5410848.9905000003</v>
      </c>
      <c r="J117" s="41">
        <v>0</v>
      </c>
      <c r="K117" s="41">
        <f t="shared" si="29"/>
        <v>5410848.9905000003</v>
      </c>
      <c r="L117" s="41">
        <v>82130533.908500001</v>
      </c>
      <c r="M117" s="46">
        <f t="shared" si="17"/>
        <v>272490903.47680002</v>
      </c>
      <c r="N117" s="45"/>
      <c r="O117" s="154"/>
      <c r="P117" s="51">
        <v>12</v>
      </c>
      <c r="Q117" s="152"/>
      <c r="R117" s="52" t="s">
        <v>349</v>
      </c>
      <c r="S117" s="41">
        <v>130633480.82879999</v>
      </c>
      <c r="T117" s="41">
        <v>0</v>
      </c>
      <c r="U117" s="41">
        <v>1353919.3038000001</v>
      </c>
      <c r="V117" s="41">
        <v>4083920.8958999999</v>
      </c>
      <c r="W117" s="41">
        <v>3959622.0040000002</v>
      </c>
      <c r="X117" s="41">
        <f t="shared" si="15"/>
        <v>1979811.0020000001</v>
      </c>
      <c r="Y117" s="41">
        <f t="shared" si="28"/>
        <v>1979811.0020000001</v>
      </c>
      <c r="Z117" s="41">
        <v>62634940.100400001</v>
      </c>
      <c r="AA117" s="46">
        <f t="shared" si="18"/>
        <v>200686072.1309</v>
      </c>
    </row>
    <row r="118" spans="1:27" ht="24.9" customHeight="1">
      <c r="A118" s="152"/>
      <c r="B118" s="154"/>
      <c r="C118" s="37">
        <v>18</v>
      </c>
      <c r="D118" s="41" t="s">
        <v>350</v>
      </c>
      <c r="E118" s="41">
        <v>251042448.21110001</v>
      </c>
      <c r="F118" s="41">
        <v>0</v>
      </c>
      <c r="G118" s="41">
        <v>2601869.0962</v>
      </c>
      <c r="H118" s="41">
        <v>5661207.1594000002</v>
      </c>
      <c r="I118" s="41">
        <v>7609329.5192</v>
      </c>
      <c r="J118" s="41">
        <v>0</v>
      </c>
      <c r="K118" s="41">
        <f t="shared" si="29"/>
        <v>7609329.5192</v>
      </c>
      <c r="L118" s="41">
        <v>101974396.2124</v>
      </c>
      <c r="M118" s="46">
        <f t="shared" si="17"/>
        <v>368889250.1983</v>
      </c>
      <c r="N118" s="45"/>
      <c r="O118" s="154"/>
      <c r="P118" s="51">
        <v>13</v>
      </c>
      <c r="Q118" s="152"/>
      <c r="R118" s="52" t="s">
        <v>351</v>
      </c>
      <c r="S118" s="41">
        <v>109303232.44419999</v>
      </c>
      <c r="T118" s="41">
        <v>0</v>
      </c>
      <c r="U118" s="41">
        <v>1132847.0728</v>
      </c>
      <c r="V118" s="41">
        <v>3820109.2499000002</v>
      </c>
      <c r="W118" s="41">
        <v>3313082.3854999999</v>
      </c>
      <c r="X118" s="41">
        <f t="shared" si="15"/>
        <v>1656541.1927499999</v>
      </c>
      <c r="Y118" s="41">
        <f t="shared" si="28"/>
        <v>1656541.1927499999</v>
      </c>
      <c r="Z118" s="41">
        <v>57757509.369800001</v>
      </c>
      <c r="AA118" s="46">
        <f t="shared" si="18"/>
        <v>173670239.32944998</v>
      </c>
    </row>
    <row r="119" spans="1:27" ht="24.9" customHeight="1">
      <c r="A119" s="152"/>
      <c r="B119" s="154"/>
      <c r="C119" s="37">
        <v>19</v>
      </c>
      <c r="D119" s="41" t="s">
        <v>352</v>
      </c>
      <c r="E119" s="41">
        <v>139719680.1428</v>
      </c>
      <c r="F119" s="41">
        <v>0</v>
      </c>
      <c r="G119" s="41">
        <v>1448091.0319000001</v>
      </c>
      <c r="H119" s="41">
        <v>3721535.2214000002</v>
      </c>
      <c r="I119" s="41">
        <v>4235033.1353000002</v>
      </c>
      <c r="J119" s="41">
        <v>0</v>
      </c>
      <c r="K119" s="41">
        <f t="shared" si="29"/>
        <v>4235033.1353000002</v>
      </c>
      <c r="L119" s="41">
        <v>66113145.727600001</v>
      </c>
      <c r="M119" s="46">
        <f t="shared" si="17"/>
        <v>215237485.259</v>
      </c>
      <c r="N119" s="45"/>
      <c r="O119" s="154"/>
      <c r="P119" s="51">
        <v>14</v>
      </c>
      <c r="Q119" s="152"/>
      <c r="R119" s="52" t="s">
        <v>353</v>
      </c>
      <c r="S119" s="41">
        <v>108839734.1426</v>
      </c>
      <c r="T119" s="41">
        <v>0</v>
      </c>
      <c r="U119" s="41">
        <v>1128043.2561000001</v>
      </c>
      <c r="V119" s="41">
        <v>3837548.5534999999</v>
      </c>
      <c r="W119" s="41">
        <v>3299033.3220000002</v>
      </c>
      <c r="X119" s="41">
        <f t="shared" si="15"/>
        <v>1649516.6610000001</v>
      </c>
      <c r="Y119" s="41">
        <f t="shared" si="28"/>
        <v>1649516.6610000001</v>
      </c>
      <c r="Z119" s="41">
        <v>58079932.571199998</v>
      </c>
      <c r="AA119" s="46">
        <f t="shared" si="18"/>
        <v>173534775.18439999</v>
      </c>
    </row>
    <row r="120" spans="1:27" ht="24.9" customHeight="1">
      <c r="A120" s="152"/>
      <c r="B120" s="155"/>
      <c r="C120" s="37">
        <v>20</v>
      </c>
      <c r="D120" s="41" t="s">
        <v>354</v>
      </c>
      <c r="E120" s="41">
        <v>156342232.67840001</v>
      </c>
      <c r="F120" s="41">
        <v>0</v>
      </c>
      <c r="G120" s="41">
        <v>1620371.4812</v>
      </c>
      <c r="H120" s="41">
        <v>4353078.3278999999</v>
      </c>
      <c r="I120" s="41">
        <v>4738878.1248000003</v>
      </c>
      <c r="J120" s="41">
        <v>0</v>
      </c>
      <c r="K120" s="41">
        <f t="shared" si="29"/>
        <v>4738878.1248000003</v>
      </c>
      <c r="L120" s="41">
        <v>77789308.634000003</v>
      </c>
      <c r="M120" s="46">
        <f t="shared" si="17"/>
        <v>244843869.24630001</v>
      </c>
      <c r="N120" s="45"/>
      <c r="O120" s="154"/>
      <c r="P120" s="51">
        <v>15</v>
      </c>
      <c r="Q120" s="152"/>
      <c r="R120" s="52" t="s">
        <v>355</v>
      </c>
      <c r="S120" s="41">
        <v>124276870.1883</v>
      </c>
      <c r="T120" s="41">
        <v>0</v>
      </c>
      <c r="U120" s="41">
        <v>1288037.7411</v>
      </c>
      <c r="V120" s="41">
        <v>4121605.9224</v>
      </c>
      <c r="W120" s="41">
        <v>3766947.2377999998</v>
      </c>
      <c r="X120" s="41">
        <f t="shared" si="15"/>
        <v>1883473.6188999999</v>
      </c>
      <c r="Y120" s="41">
        <f t="shared" si="28"/>
        <v>1883473.6188999999</v>
      </c>
      <c r="Z120" s="41">
        <v>63331672.445200004</v>
      </c>
      <c r="AA120" s="46">
        <f t="shared" si="18"/>
        <v>194901659.91589999</v>
      </c>
    </row>
    <row r="121" spans="1:27" ht="24.9" customHeight="1">
      <c r="A121" s="37"/>
      <c r="B121" s="145" t="s">
        <v>356</v>
      </c>
      <c r="C121" s="146"/>
      <c r="D121" s="42"/>
      <c r="E121" s="42">
        <f>SUM(E101:E120)</f>
        <v>3665306047.1175995</v>
      </c>
      <c r="F121" s="42">
        <f t="shared" ref="F121:H121" si="30">SUM(F101:F120)</f>
        <v>0</v>
      </c>
      <c r="G121" s="42">
        <f t="shared" si="30"/>
        <v>37988183.27390001</v>
      </c>
      <c r="H121" s="42">
        <f t="shared" si="30"/>
        <v>93788125.707399994</v>
      </c>
      <c r="I121" s="42">
        <f t="shared" ref="I121:M121" si="31">SUM(I101:I120)</f>
        <v>111098826.91179998</v>
      </c>
      <c r="J121" s="42">
        <f t="shared" si="31"/>
        <v>0</v>
      </c>
      <c r="K121" s="42">
        <f t="shared" si="29"/>
        <v>111098826.91179998</v>
      </c>
      <c r="L121" s="42">
        <f t="shared" si="31"/>
        <v>1680148864.0493002</v>
      </c>
      <c r="M121" s="42">
        <f t="shared" si="31"/>
        <v>5588330047.0600004</v>
      </c>
      <c r="N121" s="45"/>
      <c r="O121" s="155"/>
      <c r="P121" s="51">
        <v>16</v>
      </c>
      <c r="Q121" s="152"/>
      <c r="R121" s="52" t="s">
        <v>357</v>
      </c>
      <c r="S121" s="41">
        <v>150418017.66569999</v>
      </c>
      <c r="T121" s="41">
        <v>0</v>
      </c>
      <c r="U121" s="41">
        <v>1558971.379</v>
      </c>
      <c r="V121" s="41">
        <v>4270272.0766000003</v>
      </c>
      <c r="W121" s="41">
        <v>4559309.6714000003</v>
      </c>
      <c r="X121" s="41">
        <f t="shared" si="15"/>
        <v>2279654.8357000002</v>
      </c>
      <c r="Y121" s="41">
        <f t="shared" si="28"/>
        <v>2279654.8357000002</v>
      </c>
      <c r="Z121" s="41">
        <v>66080257.961199999</v>
      </c>
      <c r="AA121" s="46">
        <f t="shared" si="18"/>
        <v>224607173.91819999</v>
      </c>
    </row>
    <row r="122" spans="1:27" ht="24.9" customHeight="1">
      <c r="A122" s="152">
        <v>6</v>
      </c>
      <c r="B122" s="153" t="s">
        <v>358</v>
      </c>
      <c r="C122" s="37">
        <v>1</v>
      </c>
      <c r="D122" s="41" t="s">
        <v>359</v>
      </c>
      <c r="E122" s="41">
        <v>177538214.41620001</v>
      </c>
      <c r="F122" s="41">
        <v>0</v>
      </c>
      <c r="G122" s="41">
        <v>1840052.1377000001</v>
      </c>
      <c r="H122" s="41">
        <v>4608253.6085999999</v>
      </c>
      <c r="I122" s="41">
        <v>5381347.9966000002</v>
      </c>
      <c r="J122" s="41">
        <f>I122/2</f>
        <v>2690673.9983000001</v>
      </c>
      <c r="K122" s="41">
        <f t="shared" si="29"/>
        <v>2690673.9983000001</v>
      </c>
      <c r="L122" s="41">
        <v>92439278.475600004</v>
      </c>
      <c r="M122" s="46">
        <f t="shared" si="17"/>
        <v>279116472.63639998</v>
      </c>
      <c r="N122" s="45"/>
      <c r="O122" s="37"/>
      <c r="P122" s="146" t="s">
        <v>360</v>
      </c>
      <c r="Q122" s="149"/>
      <c r="R122" s="42"/>
      <c r="S122" s="42">
        <f t="shared" ref="S122:W122" si="32">SUM(S106:S121)</f>
        <v>2463376379.335</v>
      </c>
      <c r="T122" s="42">
        <f t="shared" si="32"/>
        <v>0</v>
      </c>
      <c r="U122" s="42">
        <f t="shared" si="32"/>
        <v>25531072.2128</v>
      </c>
      <c r="V122" s="42">
        <f t="shared" si="32"/>
        <v>73048495.157199994</v>
      </c>
      <c r="W122" s="42">
        <f t="shared" si="32"/>
        <v>74667223.546199977</v>
      </c>
      <c r="X122" s="42">
        <f t="shared" ref="X122:Z122" si="33">SUM(X106:X121)</f>
        <v>37333611.773099989</v>
      </c>
      <c r="Y122" s="42">
        <f t="shared" si="33"/>
        <v>37333611.773099989</v>
      </c>
      <c r="Z122" s="42">
        <f t="shared" si="33"/>
        <v>1144625514.2349</v>
      </c>
      <c r="AA122" s="49">
        <f t="shared" si="18"/>
        <v>3743915072.7129998</v>
      </c>
    </row>
    <row r="123" spans="1:27" ht="24.9" customHeight="1">
      <c r="A123" s="152"/>
      <c r="B123" s="154"/>
      <c r="C123" s="37">
        <v>2</v>
      </c>
      <c r="D123" s="41" t="s">
        <v>361</v>
      </c>
      <c r="E123" s="41">
        <v>203814790.63569999</v>
      </c>
      <c r="F123" s="41">
        <v>0</v>
      </c>
      <c r="G123" s="41">
        <v>2112389.3942999998</v>
      </c>
      <c r="H123" s="41">
        <v>5309512.7796999998</v>
      </c>
      <c r="I123" s="41">
        <v>6177815.4008999998</v>
      </c>
      <c r="J123" s="41">
        <f t="shared" ref="J123:J153" si="34">I123/2</f>
        <v>3088907.7004499999</v>
      </c>
      <c r="K123" s="41">
        <f t="shared" si="29"/>
        <v>3088907.7004499999</v>
      </c>
      <c r="L123" s="41">
        <v>105404373.3963</v>
      </c>
      <c r="M123" s="46">
        <f t="shared" si="17"/>
        <v>319729973.90645003</v>
      </c>
      <c r="N123" s="45"/>
      <c r="O123" s="153">
        <v>24</v>
      </c>
      <c r="P123" s="47">
        <v>1</v>
      </c>
      <c r="Q123" s="153" t="s">
        <v>108</v>
      </c>
      <c r="R123" s="41" t="s">
        <v>362</v>
      </c>
      <c r="S123" s="41">
        <v>211083465.39809999</v>
      </c>
      <c r="T123" s="41">
        <v>0</v>
      </c>
      <c r="U123" s="41">
        <v>2187723.8262</v>
      </c>
      <c r="V123" s="41">
        <v>17730141.114599999</v>
      </c>
      <c r="W123" s="41">
        <v>6398135.6766999997</v>
      </c>
      <c r="X123" s="41">
        <v>0</v>
      </c>
      <c r="Y123" s="41">
        <f t="shared" si="28"/>
        <v>6398135.6766999997</v>
      </c>
      <c r="Z123" s="41">
        <v>430190254.36839998</v>
      </c>
      <c r="AA123" s="46">
        <f t="shared" si="18"/>
        <v>667589720.38399994</v>
      </c>
    </row>
    <row r="124" spans="1:27" ht="24.9" customHeight="1">
      <c r="A124" s="152"/>
      <c r="B124" s="154"/>
      <c r="C124" s="37">
        <v>3</v>
      </c>
      <c r="D124" s="50" t="s">
        <v>363</v>
      </c>
      <c r="E124" s="41">
        <v>135638959.65990001</v>
      </c>
      <c r="F124" s="41">
        <v>0</v>
      </c>
      <c r="G124" s="41">
        <v>1405797.3855999999</v>
      </c>
      <c r="H124" s="41">
        <v>3721416.8736999999</v>
      </c>
      <c r="I124" s="41">
        <v>4111342.7113999999</v>
      </c>
      <c r="J124" s="41">
        <f t="shared" si="34"/>
        <v>2055671.3557</v>
      </c>
      <c r="K124" s="41">
        <f t="shared" si="29"/>
        <v>2055671.3557</v>
      </c>
      <c r="L124" s="41">
        <v>76043168.563600004</v>
      </c>
      <c r="M124" s="46">
        <f t="shared" si="17"/>
        <v>218865013.83850002</v>
      </c>
      <c r="N124" s="45"/>
      <c r="O124" s="154"/>
      <c r="P124" s="47">
        <v>2</v>
      </c>
      <c r="Q124" s="154"/>
      <c r="R124" s="50" t="s">
        <v>364</v>
      </c>
      <c r="S124" s="41">
        <v>271319896.09100002</v>
      </c>
      <c r="T124" s="41">
        <v>0</v>
      </c>
      <c r="U124" s="41">
        <v>2812029.8294000002</v>
      </c>
      <c r="V124" s="41">
        <v>19575020.273400001</v>
      </c>
      <c r="W124" s="41">
        <v>8223957.7775999997</v>
      </c>
      <c r="X124" s="41">
        <v>0</v>
      </c>
      <c r="Y124" s="41">
        <f t="shared" si="28"/>
        <v>8223957.7775999997</v>
      </c>
      <c r="Z124" s="41">
        <v>464298946.8387</v>
      </c>
      <c r="AA124" s="46">
        <f t="shared" si="18"/>
        <v>766229850.81010008</v>
      </c>
    </row>
    <row r="125" spans="1:27" ht="24.9" customHeight="1">
      <c r="A125" s="152"/>
      <c r="B125" s="154"/>
      <c r="C125" s="37">
        <v>4</v>
      </c>
      <c r="D125" s="41" t="s">
        <v>365</v>
      </c>
      <c r="E125" s="41">
        <v>167248965.0659</v>
      </c>
      <c r="F125" s="41">
        <v>0</v>
      </c>
      <c r="G125" s="41">
        <v>1733411.6867</v>
      </c>
      <c r="H125" s="41">
        <v>4162864.1636000001</v>
      </c>
      <c r="I125" s="41">
        <v>5069471.3026000001</v>
      </c>
      <c r="J125" s="41">
        <f t="shared" si="34"/>
        <v>2534735.6513</v>
      </c>
      <c r="K125" s="41">
        <f t="shared" si="29"/>
        <v>2534735.6513</v>
      </c>
      <c r="L125" s="41">
        <v>84204781.633499995</v>
      </c>
      <c r="M125" s="46">
        <f t="shared" si="17"/>
        <v>259884758.20099998</v>
      </c>
      <c r="N125" s="45"/>
      <c r="O125" s="154"/>
      <c r="P125" s="47">
        <v>3</v>
      </c>
      <c r="Q125" s="154"/>
      <c r="R125" s="41" t="s">
        <v>366</v>
      </c>
      <c r="S125" s="41">
        <v>437555071.98830003</v>
      </c>
      <c r="T125" s="41">
        <v>0</v>
      </c>
      <c r="U125" s="41">
        <v>4534934.3420000002</v>
      </c>
      <c r="V125" s="41">
        <v>24460403.750700001</v>
      </c>
      <c r="W125" s="41">
        <v>13262700.1899</v>
      </c>
      <c r="X125" s="41">
        <v>0</v>
      </c>
      <c r="Y125" s="41">
        <f t="shared" si="28"/>
        <v>13262700.1899</v>
      </c>
      <c r="Z125" s="41">
        <v>554621416.92159998</v>
      </c>
      <c r="AA125" s="46">
        <f t="shared" si="18"/>
        <v>1034434527.1925</v>
      </c>
    </row>
    <row r="126" spans="1:27" ht="24.9" customHeight="1">
      <c r="A126" s="152"/>
      <c r="B126" s="154"/>
      <c r="C126" s="37">
        <v>5</v>
      </c>
      <c r="D126" s="41" t="s">
        <v>367</v>
      </c>
      <c r="E126" s="41">
        <v>175764080.8337</v>
      </c>
      <c r="F126" s="41">
        <v>0</v>
      </c>
      <c r="G126" s="41">
        <v>1821664.5567999999</v>
      </c>
      <c r="H126" s="41">
        <v>4566091.4790000003</v>
      </c>
      <c r="I126" s="41">
        <v>5327572.3617000002</v>
      </c>
      <c r="J126" s="41">
        <f t="shared" si="34"/>
        <v>2663786.1808500001</v>
      </c>
      <c r="K126" s="41">
        <f t="shared" si="29"/>
        <v>2663786.1808500001</v>
      </c>
      <c r="L126" s="41">
        <v>91659772.076199993</v>
      </c>
      <c r="M126" s="46">
        <f t="shared" si="17"/>
        <v>276475395.12655002</v>
      </c>
      <c r="N126" s="45"/>
      <c r="O126" s="154"/>
      <c r="P126" s="47">
        <v>4</v>
      </c>
      <c r="Q126" s="154"/>
      <c r="R126" s="41" t="s">
        <v>368</v>
      </c>
      <c r="S126" s="41">
        <v>171015558.33289999</v>
      </c>
      <c r="T126" s="41">
        <v>0</v>
      </c>
      <c r="U126" s="41">
        <v>1772449.6370000001</v>
      </c>
      <c r="V126" s="41">
        <v>16563353.7651</v>
      </c>
      <c r="W126" s="41">
        <v>5183640.2390999999</v>
      </c>
      <c r="X126" s="41">
        <v>0</v>
      </c>
      <c r="Y126" s="41">
        <f t="shared" si="28"/>
        <v>5183640.2390999999</v>
      </c>
      <c r="Z126" s="41">
        <v>408618331.51840001</v>
      </c>
      <c r="AA126" s="46">
        <f t="shared" si="18"/>
        <v>603153333.49250007</v>
      </c>
    </row>
    <row r="127" spans="1:27" ht="24.9" customHeight="1">
      <c r="A127" s="152"/>
      <c r="B127" s="154"/>
      <c r="C127" s="37">
        <v>6</v>
      </c>
      <c r="D127" s="41" t="s">
        <v>369</v>
      </c>
      <c r="E127" s="41">
        <v>172803376.0772</v>
      </c>
      <c r="F127" s="41">
        <v>0</v>
      </c>
      <c r="G127" s="41">
        <v>1790979.0441999999</v>
      </c>
      <c r="H127" s="41">
        <v>4625511.8529000003</v>
      </c>
      <c r="I127" s="41">
        <v>5237830.6535999998</v>
      </c>
      <c r="J127" s="41">
        <f t="shared" si="34"/>
        <v>2618915.3267999999</v>
      </c>
      <c r="K127" s="41">
        <f t="shared" si="29"/>
        <v>2618915.3267999999</v>
      </c>
      <c r="L127" s="41">
        <v>92758354.196700007</v>
      </c>
      <c r="M127" s="46">
        <f t="shared" si="17"/>
        <v>274597136.49779999</v>
      </c>
      <c r="N127" s="45"/>
      <c r="O127" s="154"/>
      <c r="P127" s="47">
        <v>5</v>
      </c>
      <c r="Q127" s="154"/>
      <c r="R127" s="41" t="s">
        <v>370</v>
      </c>
      <c r="S127" s="41">
        <v>143780657.79969999</v>
      </c>
      <c r="T127" s="41">
        <v>0</v>
      </c>
      <c r="U127" s="41">
        <v>1490180.0585</v>
      </c>
      <c r="V127" s="41">
        <v>15733740.002499999</v>
      </c>
      <c r="W127" s="41">
        <v>4358125.1358000003</v>
      </c>
      <c r="X127" s="41">
        <v>0</v>
      </c>
      <c r="Y127" s="41">
        <f t="shared" si="28"/>
        <v>4358125.1358000003</v>
      </c>
      <c r="Z127" s="41">
        <v>393280177.49070001</v>
      </c>
      <c r="AA127" s="46">
        <f t="shared" si="18"/>
        <v>558642880.48720002</v>
      </c>
    </row>
    <row r="128" spans="1:27" ht="24.9" customHeight="1">
      <c r="A128" s="152"/>
      <c r="B128" s="154"/>
      <c r="C128" s="37">
        <v>7</v>
      </c>
      <c r="D128" s="41" t="s">
        <v>371</v>
      </c>
      <c r="E128" s="41">
        <v>238739684.21250001</v>
      </c>
      <c r="F128" s="41">
        <v>0</v>
      </c>
      <c r="G128" s="41">
        <v>2474360.0567000001</v>
      </c>
      <c r="H128" s="41">
        <v>5714065.1200999999</v>
      </c>
      <c r="I128" s="41">
        <v>7236421.3280999996</v>
      </c>
      <c r="J128" s="41">
        <f t="shared" si="34"/>
        <v>3618210.6640499998</v>
      </c>
      <c r="K128" s="41">
        <f t="shared" si="29"/>
        <v>3618210.6640499998</v>
      </c>
      <c r="L128" s="41">
        <v>112883861.3074</v>
      </c>
      <c r="M128" s="46">
        <f t="shared" si="17"/>
        <v>363430181.36074996</v>
      </c>
      <c r="N128" s="45"/>
      <c r="O128" s="154"/>
      <c r="P128" s="47">
        <v>6</v>
      </c>
      <c r="Q128" s="154"/>
      <c r="R128" s="41" t="s">
        <v>372</v>
      </c>
      <c r="S128" s="41">
        <v>160741470.86469999</v>
      </c>
      <c r="T128" s="41">
        <v>0</v>
      </c>
      <c r="U128" s="41">
        <v>1665966.3277</v>
      </c>
      <c r="V128" s="41">
        <v>15929045.3892</v>
      </c>
      <c r="W128" s="41">
        <v>4872223.1157</v>
      </c>
      <c r="X128" s="41">
        <v>0</v>
      </c>
      <c r="Y128" s="41">
        <f t="shared" si="28"/>
        <v>4872223.1157</v>
      </c>
      <c r="Z128" s="41">
        <v>396891043.46060002</v>
      </c>
      <c r="AA128" s="46">
        <f t="shared" si="18"/>
        <v>580099749.15789998</v>
      </c>
    </row>
    <row r="129" spans="1:27" ht="24.9" customHeight="1">
      <c r="A129" s="152"/>
      <c r="B129" s="155"/>
      <c r="C129" s="37">
        <v>8</v>
      </c>
      <c r="D129" s="41" t="s">
        <v>373</v>
      </c>
      <c r="E129" s="41">
        <v>220365652.69350001</v>
      </c>
      <c r="F129" s="41">
        <v>0</v>
      </c>
      <c r="G129" s="41">
        <v>2283926.8248000001</v>
      </c>
      <c r="H129" s="41">
        <v>5993316.1873000003</v>
      </c>
      <c r="I129" s="41">
        <v>6679487.3854999999</v>
      </c>
      <c r="J129" s="41">
        <f t="shared" si="34"/>
        <v>3339743.6927499999</v>
      </c>
      <c r="K129" s="41">
        <f t="shared" si="29"/>
        <v>3339743.6927499999</v>
      </c>
      <c r="L129" s="41">
        <v>118046740.7994</v>
      </c>
      <c r="M129" s="46">
        <f t="shared" si="17"/>
        <v>350029380.19775003</v>
      </c>
      <c r="N129" s="45"/>
      <c r="O129" s="154"/>
      <c r="P129" s="47">
        <v>7</v>
      </c>
      <c r="Q129" s="154"/>
      <c r="R129" s="41" t="s">
        <v>374</v>
      </c>
      <c r="S129" s="41">
        <v>147585227.9788</v>
      </c>
      <c r="T129" s="41">
        <v>0</v>
      </c>
      <c r="U129" s="41">
        <v>1529611.6114000001</v>
      </c>
      <c r="V129" s="41">
        <v>15437847.9386</v>
      </c>
      <c r="W129" s="41">
        <v>4473445.1876999997</v>
      </c>
      <c r="X129" s="41">
        <v>0</v>
      </c>
      <c r="Y129" s="41">
        <f t="shared" si="28"/>
        <v>4473445.1876999997</v>
      </c>
      <c r="Z129" s="41">
        <v>387809634.14160001</v>
      </c>
      <c r="AA129" s="46">
        <f t="shared" si="18"/>
        <v>556835766.85810006</v>
      </c>
    </row>
    <row r="130" spans="1:27" ht="24.9" customHeight="1">
      <c r="A130" s="37"/>
      <c r="B130" s="145" t="s">
        <v>375</v>
      </c>
      <c r="C130" s="146"/>
      <c r="D130" s="42"/>
      <c r="E130" s="42">
        <f>SUM(E122:E129)</f>
        <v>1491913723.5946002</v>
      </c>
      <c r="F130" s="42">
        <f t="shared" ref="F130:H130" si="35">SUM(F122:F129)</f>
        <v>0</v>
      </c>
      <c r="G130" s="42">
        <f t="shared" si="35"/>
        <v>15462581.0868</v>
      </c>
      <c r="H130" s="42">
        <f t="shared" si="35"/>
        <v>38701032.064899996</v>
      </c>
      <c r="I130" s="42">
        <f t="shared" ref="I130:M130" si="36">SUM(I122:I129)</f>
        <v>45221289.140399992</v>
      </c>
      <c r="J130" s="42">
        <f t="shared" si="36"/>
        <v>22610644.570199996</v>
      </c>
      <c r="K130" s="42">
        <f t="shared" si="36"/>
        <v>22610644.570199996</v>
      </c>
      <c r="L130" s="42">
        <f t="shared" si="36"/>
        <v>773440330.44869995</v>
      </c>
      <c r="M130" s="42">
        <f t="shared" si="36"/>
        <v>2342128311.7651997</v>
      </c>
      <c r="N130" s="45"/>
      <c r="O130" s="154"/>
      <c r="P130" s="47">
        <v>8</v>
      </c>
      <c r="Q130" s="154"/>
      <c r="R130" s="41" t="s">
        <v>376</v>
      </c>
      <c r="S130" s="41">
        <v>178045876.74430001</v>
      </c>
      <c r="T130" s="41">
        <v>0</v>
      </c>
      <c r="U130" s="41">
        <v>1845313.6817999999</v>
      </c>
      <c r="V130" s="41">
        <v>16313319.0867</v>
      </c>
      <c r="W130" s="41">
        <v>5396735.7127999999</v>
      </c>
      <c r="X130" s="41">
        <v>0</v>
      </c>
      <c r="Y130" s="41">
        <f t="shared" si="28"/>
        <v>5396735.7127999999</v>
      </c>
      <c r="Z130" s="41">
        <v>403995613.59530002</v>
      </c>
      <c r="AA130" s="46">
        <f t="shared" si="18"/>
        <v>605596858.82089996</v>
      </c>
    </row>
    <row r="131" spans="1:27" ht="24.9" customHeight="1">
      <c r="A131" s="152">
        <v>7</v>
      </c>
      <c r="B131" s="153" t="s">
        <v>377</v>
      </c>
      <c r="C131" s="37">
        <v>1</v>
      </c>
      <c r="D131" s="41" t="s">
        <v>378</v>
      </c>
      <c r="E131" s="41">
        <v>175591424.68700001</v>
      </c>
      <c r="F131" s="41">
        <f>-6066891.24</f>
        <v>-6066891.2400000002</v>
      </c>
      <c r="G131" s="41">
        <v>1819875.1036</v>
      </c>
      <c r="H131" s="41">
        <v>4287982.1413000003</v>
      </c>
      <c r="I131" s="41">
        <v>5322338.9937000005</v>
      </c>
      <c r="J131" s="41">
        <f t="shared" si="34"/>
        <v>2661169.4968500002</v>
      </c>
      <c r="K131" s="41">
        <f t="shared" ref="K131:K194" si="37">I131-J131</f>
        <v>2661169.4968500002</v>
      </c>
      <c r="L131" s="41">
        <v>76993593.416099995</v>
      </c>
      <c r="M131" s="46">
        <f t="shared" si="17"/>
        <v>255287153.60484996</v>
      </c>
      <c r="N131" s="45"/>
      <c r="O131" s="154"/>
      <c r="P131" s="47">
        <v>9</v>
      </c>
      <c r="Q131" s="154"/>
      <c r="R131" s="41" t="s">
        <v>379</v>
      </c>
      <c r="S131" s="41">
        <v>118887743.5475</v>
      </c>
      <c r="T131" s="41">
        <v>0</v>
      </c>
      <c r="U131" s="41">
        <v>1232183.4338</v>
      </c>
      <c r="V131" s="41">
        <v>14911722.5009</v>
      </c>
      <c r="W131" s="41">
        <v>3603597.8094000001</v>
      </c>
      <c r="X131" s="41">
        <v>0</v>
      </c>
      <c r="Y131" s="41">
        <f t="shared" si="28"/>
        <v>3603597.8094000001</v>
      </c>
      <c r="Z131" s="41">
        <v>378082465.4709</v>
      </c>
      <c r="AA131" s="46">
        <f t="shared" si="18"/>
        <v>516717712.76249999</v>
      </c>
    </row>
    <row r="132" spans="1:27" ht="24.9" customHeight="1">
      <c r="A132" s="152"/>
      <c r="B132" s="154"/>
      <c r="C132" s="37">
        <v>2</v>
      </c>
      <c r="D132" s="41" t="s">
        <v>380</v>
      </c>
      <c r="E132" s="41">
        <v>154932863.92840001</v>
      </c>
      <c r="F132" s="41">
        <f t="shared" ref="F132:F153" si="38">-6066891.24</f>
        <v>-6066891.2400000002</v>
      </c>
      <c r="G132" s="41">
        <v>1605764.4176</v>
      </c>
      <c r="H132" s="41">
        <v>3766539.5558000002</v>
      </c>
      <c r="I132" s="41">
        <v>4696158.8503999999</v>
      </c>
      <c r="J132" s="41">
        <f t="shared" si="34"/>
        <v>2348079.4251999999</v>
      </c>
      <c r="K132" s="41">
        <f t="shared" si="37"/>
        <v>2348079.4251999999</v>
      </c>
      <c r="L132" s="41">
        <v>67353002.754600003</v>
      </c>
      <c r="M132" s="46">
        <f t="shared" si="17"/>
        <v>223939358.8416</v>
      </c>
      <c r="N132" s="45"/>
      <c r="O132" s="154"/>
      <c r="P132" s="47">
        <v>10</v>
      </c>
      <c r="Q132" s="154"/>
      <c r="R132" s="41" t="s">
        <v>381</v>
      </c>
      <c r="S132" s="41">
        <v>202715572.67250001</v>
      </c>
      <c r="T132" s="41">
        <v>0</v>
      </c>
      <c r="U132" s="41">
        <v>2100996.8139999998</v>
      </c>
      <c r="V132" s="41">
        <v>17466280.088799998</v>
      </c>
      <c r="W132" s="41">
        <v>6144497.0845999997</v>
      </c>
      <c r="X132" s="41">
        <v>0</v>
      </c>
      <c r="Y132" s="41">
        <f t="shared" si="28"/>
        <v>6144497.0845999997</v>
      </c>
      <c r="Z132" s="41">
        <v>425311910.68879998</v>
      </c>
      <c r="AA132" s="46">
        <f t="shared" si="18"/>
        <v>653739257.34870005</v>
      </c>
    </row>
    <row r="133" spans="1:27" ht="24.9" customHeight="1">
      <c r="A133" s="152"/>
      <c r="B133" s="154"/>
      <c r="C133" s="37">
        <v>3</v>
      </c>
      <c r="D133" s="41" t="s">
        <v>382</v>
      </c>
      <c r="E133" s="41">
        <v>150021074.9208</v>
      </c>
      <c r="F133" s="41">
        <f t="shared" si="38"/>
        <v>-6066891.2400000002</v>
      </c>
      <c r="G133" s="41">
        <v>1554857.3614000001</v>
      </c>
      <c r="H133" s="41">
        <v>3612161.8032999998</v>
      </c>
      <c r="I133" s="41">
        <v>4547277.9683999997</v>
      </c>
      <c r="J133" s="41">
        <f t="shared" si="34"/>
        <v>2273638.9841999998</v>
      </c>
      <c r="K133" s="41">
        <f t="shared" si="37"/>
        <v>2273638.9841999998</v>
      </c>
      <c r="L133" s="41">
        <v>64498819.455799997</v>
      </c>
      <c r="M133" s="46">
        <f t="shared" si="17"/>
        <v>215893661.28549999</v>
      </c>
      <c r="N133" s="45"/>
      <c r="O133" s="154"/>
      <c r="P133" s="47">
        <v>11</v>
      </c>
      <c r="Q133" s="154"/>
      <c r="R133" s="41" t="s">
        <v>383</v>
      </c>
      <c r="S133" s="41">
        <v>175237584.25350001</v>
      </c>
      <c r="T133" s="41">
        <v>0</v>
      </c>
      <c r="U133" s="41">
        <v>1816207.8095</v>
      </c>
      <c r="V133" s="41">
        <v>16522450.820800001</v>
      </c>
      <c r="W133" s="41">
        <v>5311613.7619000003</v>
      </c>
      <c r="X133" s="41">
        <v>0</v>
      </c>
      <c r="Y133" s="41">
        <f t="shared" si="28"/>
        <v>5311613.7619000003</v>
      </c>
      <c r="Z133" s="41">
        <v>407862105.32179999</v>
      </c>
      <c r="AA133" s="46">
        <f t="shared" si="18"/>
        <v>606749961.96749997</v>
      </c>
    </row>
    <row r="134" spans="1:27" ht="24.9" customHeight="1">
      <c r="A134" s="152"/>
      <c r="B134" s="154"/>
      <c r="C134" s="37">
        <v>4</v>
      </c>
      <c r="D134" s="41" t="s">
        <v>384</v>
      </c>
      <c r="E134" s="41">
        <v>177848023.36430001</v>
      </c>
      <c r="F134" s="41">
        <f t="shared" si="38"/>
        <v>-6066891.2400000002</v>
      </c>
      <c r="G134" s="41">
        <v>1843263.0781</v>
      </c>
      <c r="H134" s="41">
        <v>4492406.3333000001</v>
      </c>
      <c r="I134" s="41">
        <v>5390738.5932</v>
      </c>
      <c r="J134" s="41">
        <f t="shared" si="34"/>
        <v>2695369.2966</v>
      </c>
      <c r="K134" s="41">
        <f t="shared" si="37"/>
        <v>2695369.2966</v>
      </c>
      <c r="L134" s="41">
        <v>80773050.658800006</v>
      </c>
      <c r="M134" s="46">
        <f t="shared" si="17"/>
        <v>261585221.49109998</v>
      </c>
      <c r="N134" s="45"/>
      <c r="O134" s="154"/>
      <c r="P134" s="47">
        <v>12</v>
      </c>
      <c r="Q134" s="154"/>
      <c r="R134" s="41" t="s">
        <v>385</v>
      </c>
      <c r="S134" s="41">
        <v>240942986.69909999</v>
      </c>
      <c r="T134" s="41">
        <v>0</v>
      </c>
      <c r="U134" s="41">
        <v>2497195.6556000002</v>
      </c>
      <c r="V134" s="41">
        <v>18352985.144200001</v>
      </c>
      <c r="W134" s="41">
        <v>7303205.4707000004</v>
      </c>
      <c r="X134" s="41">
        <v>0</v>
      </c>
      <c r="Y134" s="41">
        <f t="shared" si="28"/>
        <v>7303205.4707000004</v>
      </c>
      <c r="Z134" s="41">
        <v>441705586.0697</v>
      </c>
      <c r="AA134" s="46">
        <f t="shared" si="18"/>
        <v>710801959.03929996</v>
      </c>
    </row>
    <row r="135" spans="1:27" ht="24.9" customHeight="1">
      <c r="A135" s="152"/>
      <c r="B135" s="154"/>
      <c r="C135" s="37">
        <v>5</v>
      </c>
      <c r="D135" s="41" t="s">
        <v>386</v>
      </c>
      <c r="E135" s="41">
        <v>230819044.22479999</v>
      </c>
      <c r="F135" s="41">
        <f t="shared" si="38"/>
        <v>-6066891.2400000002</v>
      </c>
      <c r="G135" s="41">
        <v>2392268.4879999999</v>
      </c>
      <c r="H135" s="41">
        <v>5769820.9216999998</v>
      </c>
      <c r="I135" s="41">
        <v>6996339.3812999995</v>
      </c>
      <c r="J135" s="41">
        <f t="shared" si="34"/>
        <v>3498169.6906499998</v>
      </c>
      <c r="K135" s="41">
        <f t="shared" si="37"/>
        <v>3498169.6906499998</v>
      </c>
      <c r="L135" s="41">
        <v>104390283.8779</v>
      </c>
      <c r="M135" s="46">
        <f t="shared" si="17"/>
        <v>340802695.96305001</v>
      </c>
      <c r="N135" s="45"/>
      <c r="O135" s="154"/>
      <c r="P135" s="47">
        <v>13</v>
      </c>
      <c r="Q135" s="154"/>
      <c r="R135" s="41" t="s">
        <v>387</v>
      </c>
      <c r="S135" s="41">
        <v>260684743.18099999</v>
      </c>
      <c r="T135" s="41">
        <v>0</v>
      </c>
      <c r="U135" s="41">
        <v>2701804.3442000002</v>
      </c>
      <c r="V135" s="41">
        <v>19421021.0995</v>
      </c>
      <c r="W135" s="41">
        <v>7901596.4256999996</v>
      </c>
      <c r="X135" s="41">
        <v>0</v>
      </c>
      <c r="Y135" s="41">
        <f t="shared" si="28"/>
        <v>7901596.4256999996</v>
      </c>
      <c r="Z135" s="41">
        <v>461451762.81660002</v>
      </c>
      <c r="AA135" s="46">
        <f t="shared" si="18"/>
        <v>752160927.8670001</v>
      </c>
    </row>
    <row r="136" spans="1:27" ht="24.9" customHeight="1">
      <c r="A136" s="152"/>
      <c r="B136" s="154"/>
      <c r="C136" s="37">
        <v>6</v>
      </c>
      <c r="D136" s="41" t="s">
        <v>388</v>
      </c>
      <c r="E136" s="41">
        <v>188582052.127</v>
      </c>
      <c r="F136" s="41">
        <f t="shared" si="38"/>
        <v>-6066891.2400000002</v>
      </c>
      <c r="G136" s="41">
        <v>1954513.3382999999</v>
      </c>
      <c r="H136" s="41">
        <v>4392642.6529999999</v>
      </c>
      <c r="I136" s="41">
        <v>5716096.9639999997</v>
      </c>
      <c r="J136" s="41">
        <f t="shared" si="34"/>
        <v>2858048.4819999998</v>
      </c>
      <c r="K136" s="41">
        <f t="shared" si="37"/>
        <v>2858048.4819999998</v>
      </c>
      <c r="L136" s="41">
        <v>78928589.098499998</v>
      </c>
      <c r="M136" s="46">
        <f t="shared" ref="M136:M199" si="39">E136+F136+G136+H136+I136-J136+L136</f>
        <v>270648954.45879996</v>
      </c>
      <c r="N136" s="45"/>
      <c r="O136" s="154"/>
      <c r="P136" s="47">
        <v>14</v>
      </c>
      <c r="Q136" s="154"/>
      <c r="R136" s="41" t="s">
        <v>389</v>
      </c>
      <c r="S136" s="41">
        <v>140330627.9404</v>
      </c>
      <c r="T136" s="41">
        <v>0</v>
      </c>
      <c r="U136" s="41">
        <v>1454423.0534999999</v>
      </c>
      <c r="V136" s="41">
        <v>15668517.500700001</v>
      </c>
      <c r="W136" s="41">
        <v>4253551.5297999997</v>
      </c>
      <c r="X136" s="41">
        <v>0</v>
      </c>
      <c r="Y136" s="41">
        <f t="shared" si="28"/>
        <v>4253551.5297999997</v>
      </c>
      <c r="Z136" s="41">
        <v>392074323.84729999</v>
      </c>
      <c r="AA136" s="46">
        <f t="shared" ref="AA136:AA199" si="40">S136+T136+U136+V136+W136-X136+Z136</f>
        <v>553781443.87170005</v>
      </c>
    </row>
    <row r="137" spans="1:27" ht="24.9" customHeight="1">
      <c r="A137" s="152"/>
      <c r="B137" s="154"/>
      <c r="C137" s="37">
        <v>7</v>
      </c>
      <c r="D137" s="41" t="s">
        <v>390</v>
      </c>
      <c r="E137" s="41">
        <v>178887680.2877</v>
      </c>
      <c r="F137" s="41">
        <f t="shared" si="38"/>
        <v>-6066891.2400000002</v>
      </c>
      <c r="G137" s="41">
        <v>1854038.3522999999</v>
      </c>
      <c r="H137" s="41">
        <v>4162598.5685000001</v>
      </c>
      <c r="I137" s="41">
        <v>5422251.5592</v>
      </c>
      <c r="J137" s="41">
        <f t="shared" si="34"/>
        <v>2711125.7796</v>
      </c>
      <c r="K137" s="41">
        <f t="shared" si="37"/>
        <v>2711125.7796</v>
      </c>
      <c r="L137" s="41">
        <v>74675463.415199995</v>
      </c>
      <c r="M137" s="46">
        <f t="shared" si="39"/>
        <v>256224015.16329998</v>
      </c>
      <c r="N137" s="45"/>
      <c r="O137" s="154"/>
      <c r="P137" s="47">
        <v>15</v>
      </c>
      <c r="Q137" s="154"/>
      <c r="R137" s="41" t="s">
        <v>391</v>
      </c>
      <c r="S137" s="41">
        <v>169331440.01480001</v>
      </c>
      <c r="T137" s="41">
        <v>0</v>
      </c>
      <c r="U137" s="41">
        <v>1754994.9975999999</v>
      </c>
      <c r="V137" s="41">
        <v>16559683.199100001</v>
      </c>
      <c r="W137" s="41">
        <v>5132593.0503000002</v>
      </c>
      <c r="X137" s="41">
        <v>0</v>
      </c>
      <c r="Y137" s="41">
        <f t="shared" si="28"/>
        <v>5132593.0503000002</v>
      </c>
      <c r="Z137" s="41">
        <v>408550468.96640003</v>
      </c>
      <c r="AA137" s="46">
        <f t="shared" si="40"/>
        <v>601329180.22819996</v>
      </c>
    </row>
    <row r="138" spans="1:27" ht="24.9" customHeight="1">
      <c r="A138" s="152"/>
      <c r="B138" s="154"/>
      <c r="C138" s="37">
        <v>8</v>
      </c>
      <c r="D138" s="41" t="s">
        <v>392</v>
      </c>
      <c r="E138" s="41">
        <v>153727575.62099999</v>
      </c>
      <c r="F138" s="41">
        <f t="shared" si="38"/>
        <v>-6066891.2400000002</v>
      </c>
      <c r="G138" s="41">
        <v>1593272.4967</v>
      </c>
      <c r="H138" s="41">
        <v>3821038.4084000001</v>
      </c>
      <c r="I138" s="41">
        <v>4659625.4435000001</v>
      </c>
      <c r="J138" s="41">
        <f t="shared" si="34"/>
        <v>2329812.72175</v>
      </c>
      <c r="K138" s="41">
        <f t="shared" si="37"/>
        <v>2329812.72175</v>
      </c>
      <c r="L138" s="41">
        <v>68360594.278500006</v>
      </c>
      <c r="M138" s="46">
        <f t="shared" si="39"/>
        <v>223765402.28635001</v>
      </c>
      <c r="N138" s="45"/>
      <c r="O138" s="154"/>
      <c r="P138" s="47">
        <v>16</v>
      </c>
      <c r="Q138" s="154"/>
      <c r="R138" s="41" t="s">
        <v>393</v>
      </c>
      <c r="S138" s="41">
        <v>253501887.55140001</v>
      </c>
      <c r="T138" s="41">
        <v>0</v>
      </c>
      <c r="U138" s="41">
        <v>2627359.3640000001</v>
      </c>
      <c r="V138" s="41">
        <v>19154501.7938</v>
      </c>
      <c r="W138" s="41">
        <v>7683877.4073999999</v>
      </c>
      <c r="X138" s="41">
        <v>0</v>
      </c>
      <c r="Y138" s="41">
        <f t="shared" si="28"/>
        <v>7683877.4073999999</v>
      </c>
      <c r="Z138" s="41">
        <v>456524272.04210001</v>
      </c>
      <c r="AA138" s="46">
        <f t="shared" si="40"/>
        <v>739491898.15869999</v>
      </c>
    </row>
    <row r="139" spans="1:27" ht="24.9" customHeight="1">
      <c r="A139" s="152"/>
      <c r="B139" s="154"/>
      <c r="C139" s="37">
        <v>9</v>
      </c>
      <c r="D139" s="41" t="s">
        <v>394</v>
      </c>
      <c r="E139" s="41">
        <v>194197577.19870001</v>
      </c>
      <c r="F139" s="41">
        <f t="shared" si="38"/>
        <v>-6066891.2400000002</v>
      </c>
      <c r="G139" s="41">
        <v>2012714.0978999999</v>
      </c>
      <c r="H139" s="41">
        <v>4665210.9856000002</v>
      </c>
      <c r="I139" s="41">
        <v>5886308.7389000002</v>
      </c>
      <c r="J139" s="41">
        <f t="shared" si="34"/>
        <v>2943154.3694500001</v>
      </c>
      <c r="K139" s="41">
        <f t="shared" si="37"/>
        <v>2943154.3694500001</v>
      </c>
      <c r="L139" s="41">
        <v>83967916.141499996</v>
      </c>
      <c r="M139" s="46">
        <f t="shared" si="39"/>
        <v>281719681.55315</v>
      </c>
      <c r="N139" s="45"/>
      <c r="O139" s="154"/>
      <c r="P139" s="47">
        <v>17</v>
      </c>
      <c r="Q139" s="154"/>
      <c r="R139" s="41" t="s">
        <v>395</v>
      </c>
      <c r="S139" s="41">
        <v>245977699.03670001</v>
      </c>
      <c r="T139" s="41">
        <v>0</v>
      </c>
      <c r="U139" s="41">
        <v>2549376.7212</v>
      </c>
      <c r="V139" s="41">
        <v>18866963.1481</v>
      </c>
      <c r="W139" s="41">
        <v>7455812.2726999996</v>
      </c>
      <c r="X139" s="41">
        <v>0</v>
      </c>
      <c r="Y139" s="41">
        <f t="shared" si="28"/>
        <v>7455812.2726999996</v>
      </c>
      <c r="Z139" s="41">
        <v>451208169.2543</v>
      </c>
      <c r="AA139" s="46">
        <f t="shared" si="40"/>
        <v>726058020.43299997</v>
      </c>
    </row>
    <row r="140" spans="1:27" ht="24.9" customHeight="1">
      <c r="A140" s="152"/>
      <c r="B140" s="154"/>
      <c r="C140" s="37">
        <v>10</v>
      </c>
      <c r="D140" s="41" t="s">
        <v>396</v>
      </c>
      <c r="E140" s="41">
        <v>183732923.15090001</v>
      </c>
      <c r="F140" s="41">
        <f t="shared" si="38"/>
        <v>-6066891.2400000002</v>
      </c>
      <c r="G140" s="41">
        <v>1904255.7069999999</v>
      </c>
      <c r="H140" s="41">
        <v>4673062.3757999996</v>
      </c>
      <c r="I140" s="41">
        <v>5569115.3657</v>
      </c>
      <c r="J140" s="41">
        <f t="shared" si="34"/>
        <v>2784557.68285</v>
      </c>
      <c r="K140" s="41">
        <f t="shared" si="37"/>
        <v>2784557.68285</v>
      </c>
      <c r="L140" s="41">
        <v>84113075.053299993</v>
      </c>
      <c r="M140" s="46">
        <f t="shared" si="39"/>
        <v>271140982.72984999</v>
      </c>
      <c r="N140" s="45"/>
      <c r="O140" s="154"/>
      <c r="P140" s="47">
        <v>18</v>
      </c>
      <c r="Q140" s="154"/>
      <c r="R140" s="41" t="s">
        <v>397</v>
      </c>
      <c r="S140" s="41">
        <v>251163801.38859999</v>
      </c>
      <c r="T140" s="41">
        <v>0</v>
      </c>
      <c r="U140" s="41">
        <v>2603126.8319999999</v>
      </c>
      <c r="V140" s="41">
        <v>19059857.153999999</v>
      </c>
      <c r="W140" s="41">
        <v>7613007.8466999996</v>
      </c>
      <c r="X140" s="41">
        <v>0</v>
      </c>
      <c r="Y140" s="41">
        <f t="shared" si="28"/>
        <v>7613007.8466999996</v>
      </c>
      <c r="Z140" s="41">
        <v>454774452.875</v>
      </c>
      <c r="AA140" s="46">
        <f t="shared" si="40"/>
        <v>735214246.09630001</v>
      </c>
    </row>
    <row r="141" spans="1:27" ht="24.9" customHeight="1">
      <c r="A141" s="152"/>
      <c r="B141" s="154"/>
      <c r="C141" s="37">
        <v>11</v>
      </c>
      <c r="D141" s="41" t="s">
        <v>398</v>
      </c>
      <c r="E141" s="41">
        <v>210361934.74160001</v>
      </c>
      <c r="F141" s="41">
        <f t="shared" si="38"/>
        <v>-6066891.2400000002</v>
      </c>
      <c r="G141" s="41">
        <v>2180245.6952</v>
      </c>
      <c r="H141" s="41">
        <v>4862557.4046</v>
      </c>
      <c r="I141" s="41">
        <v>6376265.4130999995</v>
      </c>
      <c r="J141" s="41">
        <f t="shared" si="34"/>
        <v>3188132.7065499998</v>
      </c>
      <c r="K141" s="41">
        <f t="shared" si="37"/>
        <v>3188132.7065499998</v>
      </c>
      <c r="L141" s="41">
        <v>87616517.342199996</v>
      </c>
      <c r="M141" s="46">
        <f t="shared" si="39"/>
        <v>302142496.65015</v>
      </c>
      <c r="N141" s="45"/>
      <c r="O141" s="154"/>
      <c r="P141" s="47">
        <v>19</v>
      </c>
      <c r="Q141" s="154"/>
      <c r="R141" s="41" t="s">
        <v>399</v>
      </c>
      <c r="S141" s="41">
        <v>194251715.39219999</v>
      </c>
      <c r="T141" s="41">
        <v>0</v>
      </c>
      <c r="U141" s="41">
        <v>2013275.2001</v>
      </c>
      <c r="V141" s="41">
        <v>17258843.728300001</v>
      </c>
      <c r="W141" s="41">
        <v>5887949.7177999998</v>
      </c>
      <c r="X141" s="41">
        <v>0</v>
      </c>
      <c r="Y141" s="41">
        <f t="shared" si="28"/>
        <v>5887949.7177999998</v>
      </c>
      <c r="Z141" s="41">
        <v>421476763.54909998</v>
      </c>
      <c r="AA141" s="46">
        <f t="shared" si="40"/>
        <v>640888547.58749998</v>
      </c>
    </row>
    <row r="142" spans="1:27" ht="24.9" customHeight="1">
      <c r="A142" s="152"/>
      <c r="B142" s="154"/>
      <c r="C142" s="37">
        <v>12</v>
      </c>
      <c r="D142" s="41" t="s">
        <v>400</v>
      </c>
      <c r="E142" s="41">
        <v>161545575.35350001</v>
      </c>
      <c r="F142" s="41">
        <f t="shared" si="38"/>
        <v>-6066891.2400000002</v>
      </c>
      <c r="G142" s="41">
        <v>1674300.2752</v>
      </c>
      <c r="H142" s="41">
        <v>4207172.0788000003</v>
      </c>
      <c r="I142" s="41">
        <v>4896596.2688999996</v>
      </c>
      <c r="J142" s="41">
        <f t="shared" si="34"/>
        <v>2448298.1344499998</v>
      </c>
      <c r="K142" s="41">
        <f t="shared" si="37"/>
        <v>2448298.1344499998</v>
      </c>
      <c r="L142" s="41">
        <v>75499552.163800001</v>
      </c>
      <c r="M142" s="46">
        <f t="shared" si="39"/>
        <v>239308006.76575002</v>
      </c>
      <c r="N142" s="45"/>
      <c r="O142" s="155"/>
      <c r="P142" s="47">
        <v>20</v>
      </c>
      <c r="Q142" s="155"/>
      <c r="R142" s="41" t="s">
        <v>401</v>
      </c>
      <c r="S142" s="41">
        <v>222199245.21709999</v>
      </c>
      <c r="T142" s="41">
        <v>0</v>
      </c>
      <c r="U142" s="41">
        <v>2302930.6535999998</v>
      </c>
      <c r="V142" s="41">
        <v>18092556.015299998</v>
      </c>
      <c r="W142" s="41">
        <v>6735065.2761000004</v>
      </c>
      <c r="X142" s="41">
        <v>0</v>
      </c>
      <c r="Y142" s="41">
        <f t="shared" si="28"/>
        <v>6735065.2761000004</v>
      </c>
      <c r="Z142" s="41">
        <v>436890692.35460001</v>
      </c>
      <c r="AA142" s="46">
        <f t="shared" si="40"/>
        <v>686220489.51670003</v>
      </c>
    </row>
    <row r="143" spans="1:27" ht="24.9" customHeight="1">
      <c r="A143" s="152"/>
      <c r="B143" s="154"/>
      <c r="C143" s="37">
        <v>13</v>
      </c>
      <c r="D143" s="41" t="s">
        <v>402</v>
      </c>
      <c r="E143" s="41">
        <v>194054206.14219999</v>
      </c>
      <c r="F143" s="41">
        <f t="shared" si="38"/>
        <v>-6066891.2400000002</v>
      </c>
      <c r="G143" s="41">
        <v>2011228.1629999999</v>
      </c>
      <c r="H143" s="41">
        <v>5263365.1091999998</v>
      </c>
      <c r="I143" s="41">
        <v>5881963.0291999998</v>
      </c>
      <c r="J143" s="41">
        <f t="shared" si="34"/>
        <v>2940981.5145999999</v>
      </c>
      <c r="K143" s="41">
        <f t="shared" si="37"/>
        <v>2940981.5145999999</v>
      </c>
      <c r="L143" s="41">
        <v>95026773.277500004</v>
      </c>
      <c r="M143" s="46">
        <f t="shared" si="39"/>
        <v>293229662.96649992</v>
      </c>
      <c r="N143" s="45"/>
      <c r="O143" s="37"/>
      <c r="P143" s="146" t="s">
        <v>403</v>
      </c>
      <c r="Q143" s="149"/>
      <c r="R143" s="42"/>
      <c r="S143" s="42">
        <f t="shared" ref="S143:W143" si="41">SUM(S123:S142)</f>
        <v>4196352272.0926008</v>
      </c>
      <c r="T143" s="42">
        <f t="shared" si="41"/>
        <v>0</v>
      </c>
      <c r="U143" s="42">
        <f t="shared" si="41"/>
        <v>43492084.193099998</v>
      </c>
      <c r="V143" s="42">
        <f t="shared" si="41"/>
        <v>353078253.51429993</v>
      </c>
      <c r="W143" s="42">
        <f t="shared" si="41"/>
        <v>127195330.68839997</v>
      </c>
      <c r="X143" s="42">
        <f t="shared" ref="X143:Z143" si="42">SUM(X123:X142)</f>
        <v>0</v>
      </c>
      <c r="Y143" s="42">
        <f t="shared" si="42"/>
        <v>127195330.68839997</v>
      </c>
      <c r="Z143" s="42">
        <f t="shared" si="42"/>
        <v>8575618391.5918999</v>
      </c>
      <c r="AA143" s="49">
        <f t="shared" si="40"/>
        <v>13295736332.080301</v>
      </c>
    </row>
    <row r="144" spans="1:27" ht="24.9" customHeight="1">
      <c r="A144" s="152"/>
      <c r="B144" s="154"/>
      <c r="C144" s="37">
        <v>14</v>
      </c>
      <c r="D144" s="41" t="s">
        <v>404</v>
      </c>
      <c r="E144" s="41">
        <v>143348618.56529999</v>
      </c>
      <c r="F144" s="41">
        <f t="shared" si="38"/>
        <v>-6066891.2400000002</v>
      </c>
      <c r="G144" s="41">
        <v>1485702.2916999999</v>
      </c>
      <c r="H144" s="41">
        <v>3629362.4378999998</v>
      </c>
      <c r="I144" s="41">
        <v>4345029.6257999996</v>
      </c>
      <c r="J144" s="41">
        <f t="shared" si="34"/>
        <v>2172514.8128999998</v>
      </c>
      <c r="K144" s="41">
        <f t="shared" si="37"/>
        <v>2172514.8128999998</v>
      </c>
      <c r="L144" s="41">
        <v>64816830.069700003</v>
      </c>
      <c r="M144" s="46">
        <f t="shared" si="39"/>
        <v>209386136.9375</v>
      </c>
      <c r="N144" s="45"/>
      <c r="O144" s="153">
        <v>25</v>
      </c>
      <c r="P144" s="47">
        <v>1</v>
      </c>
      <c r="Q144" s="153" t="s">
        <v>109</v>
      </c>
      <c r="R144" s="41" t="s">
        <v>405</v>
      </c>
      <c r="S144" s="41">
        <v>145385253.06659999</v>
      </c>
      <c r="T144" s="41">
        <f>-3018317.48</f>
        <v>-3018317.48</v>
      </c>
      <c r="U144" s="41">
        <v>1506810.5004</v>
      </c>
      <c r="V144" s="41">
        <v>4040810.2110000001</v>
      </c>
      <c r="W144" s="41">
        <v>4406761.9069999997</v>
      </c>
      <c r="X144" s="41"/>
      <c r="Y144" s="41">
        <f t="shared" si="28"/>
        <v>4406761.9069999997</v>
      </c>
      <c r="Z144" s="41">
        <v>66797166.243199997</v>
      </c>
      <c r="AA144" s="46">
        <f t="shared" si="40"/>
        <v>219118484.44820002</v>
      </c>
    </row>
    <row r="145" spans="1:27" ht="24.9" customHeight="1">
      <c r="A145" s="152"/>
      <c r="B145" s="154"/>
      <c r="C145" s="37">
        <v>15</v>
      </c>
      <c r="D145" s="41" t="s">
        <v>406</v>
      </c>
      <c r="E145" s="41">
        <v>150590757.03169999</v>
      </c>
      <c r="F145" s="41">
        <f t="shared" si="38"/>
        <v>-6066891.2400000002</v>
      </c>
      <c r="G145" s="41">
        <v>1560761.6947000001</v>
      </c>
      <c r="H145" s="41">
        <v>3875043.4627999999</v>
      </c>
      <c r="I145" s="41">
        <v>4564545.5618000003</v>
      </c>
      <c r="J145" s="41">
        <f t="shared" si="34"/>
        <v>2282272.7809000001</v>
      </c>
      <c r="K145" s="41">
        <f t="shared" si="37"/>
        <v>2282272.7809000001</v>
      </c>
      <c r="L145" s="41">
        <v>69359056.311000004</v>
      </c>
      <c r="M145" s="46">
        <f t="shared" si="39"/>
        <v>221601000.04109997</v>
      </c>
      <c r="N145" s="45"/>
      <c r="O145" s="154"/>
      <c r="P145" s="47">
        <v>2</v>
      </c>
      <c r="Q145" s="154"/>
      <c r="R145" s="41" t="s">
        <v>407</v>
      </c>
      <c r="S145" s="41">
        <v>163875430.99509999</v>
      </c>
      <c r="T145" s="41">
        <f t="shared" ref="T145:T156" si="43">-3018317.48</f>
        <v>-3018317.48</v>
      </c>
      <c r="U145" s="41">
        <v>1698447.5038999999</v>
      </c>
      <c r="V145" s="41">
        <v>4033765.3577999999</v>
      </c>
      <c r="W145" s="41">
        <v>4967216.3550000004</v>
      </c>
      <c r="X145" s="41"/>
      <c r="Y145" s="41">
        <f t="shared" si="28"/>
        <v>4967216.3550000004</v>
      </c>
      <c r="Z145" s="41">
        <v>66666918.833899997</v>
      </c>
      <c r="AA145" s="46">
        <f t="shared" si="40"/>
        <v>238223461.56569999</v>
      </c>
    </row>
    <row r="146" spans="1:27" ht="24.9" customHeight="1">
      <c r="A146" s="152"/>
      <c r="B146" s="154"/>
      <c r="C146" s="37">
        <v>16</v>
      </c>
      <c r="D146" s="41" t="s">
        <v>408</v>
      </c>
      <c r="E146" s="41">
        <v>137357135.41299999</v>
      </c>
      <c r="F146" s="41">
        <f t="shared" si="38"/>
        <v>-6066891.2400000002</v>
      </c>
      <c r="G146" s="41">
        <v>1423605.0051</v>
      </c>
      <c r="H146" s="41">
        <v>3404083.5052</v>
      </c>
      <c r="I146" s="41">
        <v>4163422.2126000002</v>
      </c>
      <c r="J146" s="41">
        <f t="shared" si="34"/>
        <v>2081711.1063000001</v>
      </c>
      <c r="K146" s="41">
        <f t="shared" si="37"/>
        <v>2081711.1063000001</v>
      </c>
      <c r="L146" s="41">
        <v>60651803.977399997</v>
      </c>
      <c r="M146" s="46">
        <f t="shared" si="39"/>
        <v>198851447.76699999</v>
      </c>
      <c r="N146" s="45"/>
      <c r="O146" s="154"/>
      <c r="P146" s="47">
        <v>3</v>
      </c>
      <c r="Q146" s="154"/>
      <c r="R146" s="41" t="s">
        <v>409</v>
      </c>
      <c r="S146" s="41">
        <v>167793894.16780001</v>
      </c>
      <c r="T146" s="41">
        <f t="shared" si="43"/>
        <v>-3018317.48</v>
      </c>
      <c r="U146" s="41">
        <v>1739059.4733</v>
      </c>
      <c r="V146" s="41">
        <v>4256246.1010999996</v>
      </c>
      <c r="W146" s="41">
        <v>5085988.6091999998</v>
      </c>
      <c r="X146" s="41"/>
      <c r="Y146" s="41">
        <f t="shared" si="28"/>
        <v>5085988.6091999998</v>
      </c>
      <c r="Z146" s="41">
        <v>70780211.142100006</v>
      </c>
      <c r="AA146" s="46">
        <f t="shared" si="40"/>
        <v>246637082.01350003</v>
      </c>
    </row>
    <row r="147" spans="1:27" ht="24.9" customHeight="1">
      <c r="A147" s="152"/>
      <c r="B147" s="154"/>
      <c r="C147" s="37">
        <v>17</v>
      </c>
      <c r="D147" s="41" t="s">
        <v>410</v>
      </c>
      <c r="E147" s="41">
        <v>173798737.2078</v>
      </c>
      <c r="F147" s="41">
        <f t="shared" si="38"/>
        <v>-6066891.2400000002</v>
      </c>
      <c r="G147" s="41">
        <v>1801295.2252</v>
      </c>
      <c r="H147" s="41">
        <v>4216825.8321000002</v>
      </c>
      <c r="I147" s="41">
        <v>5268000.9730000002</v>
      </c>
      <c r="J147" s="41">
        <f t="shared" si="34"/>
        <v>2634000.4865000001</v>
      </c>
      <c r="K147" s="41">
        <f t="shared" si="37"/>
        <v>2634000.4865000001</v>
      </c>
      <c r="L147" s="41">
        <v>75678033.718799993</v>
      </c>
      <c r="M147" s="46">
        <f t="shared" si="39"/>
        <v>252062001.23039997</v>
      </c>
      <c r="N147" s="45"/>
      <c r="O147" s="154"/>
      <c r="P147" s="47">
        <v>4</v>
      </c>
      <c r="Q147" s="154"/>
      <c r="R147" s="41" t="s">
        <v>411</v>
      </c>
      <c r="S147" s="41">
        <v>197973929.03549999</v>
      </c>
      <c r="T147" s="41">
        <f t="shared" si="43"/>
        <v>-3018317.48</v>
      </c>
      <c r="U147" s="41">
        <v>2051853.1884999999</v>
      </c>
      <c r="V147" s="41">
        <v>4798354.1380000003</v>
      </c>
      <c r="W147" s="41">
        <v>6000773.4667999996</v>
      </c>
      <c r="X147" s="41"/>
      <c r="Y147" s="41">
        <f t="shared" si="28"/>
        <v>6000773.4667999996</v>
      </c>
      <c r="Z147" s="41">
        <v>80802871.014799997</v>
      </c>
      <c r="AA147" s="46">
        <f t="shared" si="40"/>
        <v>288609463.36360002</v>
      </c>
    </row>
    <row r="148" spans="1:27" ht="24.9" customHeight="1">
      <c r="A148" s="152"/>
      <c r="B148" s="154"/>
      <c r="C148" s="37">
        <v>18</v>
      </c>
      <c r="D148" s="41" t="s">
        <v>412</v>
      </c>
      <c r="E148" s="41">
        <v>162867077.4181</v>
      </c>
      <c r="F148" s="41">
        <f t="shared" si="38"/>
        <v>-6066891.2400000002</v>
      </c>
      <c r="G148" s="41">
        <v>1687996.6657</v>
      </c>
      <c r="H148" s="41">
        <v>4269588.1612999998</v>
      </c>
      <c r="I148" s="41">
        <v>4936652.2225000001</v>
      </c>
      <c r="J148" s="41">
        <f t="shared" si="34"/>
        <v>2468326.1112500001</v>
      </c>
      <c r="K148" s="41">
        <f t="shared" si="37"/>
        <v>2468326.1112500001</v>
      </c>
      <c r="L148" s="41">
        <v>76653519.864899993</v>
      </c>
      <c r="M148" s="46">
        <f t="shared" si="39"/>
        <v>241879616.98124996</v>
      </c>
      <c r="N148" s="45"/>
      <c r="O148" s="154"/>
      <c r="P148" s="47">
        <v>5</v>
      </c>
      <c r="Q148" s="154"/>
      <c r="R148" s="41" t="s">
        <v>413</v>
      </c>
      <c r="S148" s="41">
        <v>141361905.00639999</v>
      </c>
      <c r="T148" s="41">
        <f t="shared" si="43"/>
        <v>-3018317.48</v>
      </c>
      <c r="U148" s="41">
        <v>1465111.4767</v>
      </c>
      <c r="V148" s="41">
        <v>3759534.5715000001</v>
      </c>
      <c r="W148" s="41">
        <v>4284810.4945</v>
      </c>
      <c r="X148" s="41"/>
      <c r="Y148" s="41">
        <f t="shared" si="28"/>
        <v>4284810.4945</v>
      </c>
      <c r="Z148" s="41">
        <v>61596855.836900003</v>
      </c>
      <c r="AA148" s="46">
        <f t="shared" si="40"/>
        <v>209449899.90600002</v>
      </c>
    </row>
    <row r="149" spans="1:27" ht="24.9" customHeight="1">
      <c r="A149" s="152"/>
      <c r="B149" s="154"/>
      <c r="C149" s="37">
        <v>19</v>
      </c>
      <c r="D149" s="41" t="s">
        <v>414</v>
      </c>
      <c r="E149" s="41">
        <v>190747327.007</v>
      </c>
      <c r="F149" s="41">
        <f t="shared" si="38"/>
        <v>-6066891.2400000002</v>
      </c>
      <c r="G149" s="41">
        <v>1976954.8093000001</v>
      </c>
      <c r="H149" s="41">
        <v>4969291.8684</v>
      </c>
      <c r="I149" s="41">
        <v>5781728.4545</v>
      </c>
      <c r="J149" s="41">
        <f t="shared" si="34"/>
        <v>2890864.22725</v>
      </c>
      <c r="K149" s="41">
        <f t="shared" si="37"/>
        <v>2890864.22725</v>
      </c>
      <c r="L149" s="41">
        <v>89589856.888099998</v>
      </c>
      <c r="M149" s="46">
        <f t="shared" si="39"/>
        <v>284107403.56005001</v>
      </c>
      <c r="N149" s="45"/>
      <c r="O149" s="154"/>
      <c r="P149" s="47">
        <v>6</v>
      </c>
      <c r="Q149" s="154"/>
      <c r="R149" s="41" t="s">
        <v>415</v>
      </c>
      <c r="S149" s="41">
        <v>132927449.48800001</v>
      </c>
      <c r="T149" s="41">
        <f t="shared" si="43"/>
        <v>-3018317.48</v>
      </c>
      <c r="U149" s="41">
        <v>1377694.5904000001</v>
      </c>
      <c r="V149" s="41">
        <v>3869906.6814000001</v>
      </c>
      <c r="W149" s="41">
        <v>4029154.3223000001</v>
      </c>
      <c r="X149" s="41"/>
      <c r="Y149" s="41">
        <f t="shared" si="28"/>
        <v>4029154.3223000001</v>
      </c>
      <c r="Z149" s="41">
        <v>63637449.302100003</v>
      </c>
      <c r="AA149" s="46">
        <f t="shared" si="40"/>
        <v>202823336.90419999</v>
      </c>
    </row>
    <row r="150" spans="1:27" ht="24.9" customHeight="1">
      <c r="A150" s="152"/>
      <c r="B150" s="154"/>
      <c r="C150" s="37">
        <v>20</v>
      </c>
      <c r="D150" s="41" t="s">
        <v>416</v>
      </c>
      <c r="E150" s="41">
        <v>132202728.31209999</v>
      </c>
      <c r="F150" s="41">
        <f t="shared" si="38"/>
        <v>-6066891.2400000002</v>
      </c>
      <c r="G150" s="41">
        <v>1370183.392</v>
      </c>
      <c r="H150" s="41">
        <v>3470022.0142999999</v>
      </c>
      <c r="I150" s="41">
        <v>4007187.3511999999</v>
      </c>
      <c r="J150" s="41">
        <f t="shared" si="34"/>
        <v>2003593.6756</v>
      </c>
      <c r="K150" s="41">
        <f t="shared" si="37"/>
        <v>2003593.6756</v>
      </c>
      <c r="L150" s="41">
        <v>61870895.383199997</v>
      </c>
      <c r="M150" s="46">
        <f t="shared" si="39"/>
        <v>194850531.5372</v>
      </c>
      <c r="N150" s="45"/>
      <c r="O150" s="154"/>
      <c r="P150" s="47">
        <v>7</v>
      </c>
      <c r="Q150" s="154"/>
      <c r="R150" s="41" t="s">
        <v>417</v>
      </c>
      <c r="S150" s="41">
        <v>151881550.23379999</v>
      </c>
      <c r="T150" s="41">
        <f t="shared" si="43"/>
        <v>-3018317.48</v>
      </c>
      <c r="U150" s="41">
        <v>1574139.8104999999</v>
      </c>
      <c r="V150" s="41">
        <v>4010515.6963</v>
      </c>
      <c r="W150" s="41">
        <v>4603670.7012999998</v>
      </c>
      <c r="X150" s="41"/>
      <c r="Y150" s="41">
        <f t="shared" si="28"/>
        <v>4603670.7012999998</v>
      </c>
      <c r="Z150" s="41">
        <v>66237071.9516</v>
      </c>
      <c r="AA150" s="46">
        <f t="shared" si="40"/>
        <v>225288630.91350001</v>
      </c>
    </row>
    <row r="151" spans="1:27" ht="24.9" customHeight="1">
      <c r="A151" s="152"/>
      <c r="B151" s="154"/>
      <c r="C151" s="37">
        <v>21</v>
      </c>
      <c r="D151" s="41" t="s">
        <v>418</v>
      </c>
      <c r="E151" s="41">
        <v>180763875.67550001</v>
      </c>
      <c r="F151" s="41">
        <f t="shared" si="38"/>
        <v>-6066891.2400000002</v>
      </c>
      <c r="G151" s="41">
        <v>1873483.7283000001</v>
      </c>
      <c r="H151" s="41">
        <v>4601115.9896</v>
      </c>
      <c r="I151" s="41">
        <v>5479120.7821000004</v>
      </c>
      <c r="J151" s="41">
        <f t="shared" si="34"/>
        <v>2739560.3910500002</v>
      </c>
      <c r="K151" s="41">
        <f t="shared" si="37"/>
        <v>2739560.3910500002</v>
      </c>
      <c r="L151" s="41">
        <v>82782908.170000002</v>
      </c>
      <c r="M151" s="46">
        <f t="shared" si="39"/>
        <v>266694052.71445</v>
      </c>
      <c r="N151" s="45"/>
      <c r="O151" s="154"/>
      <c r="P151" s="47">
        <v>8</v>
      </c>
      <c r="Q151" s="154"/>
      <c r="R151" s="41" t="s">
        <v>419</v>
      </c>
      <c r="S151" s="41">
        <v>237658000.90439999</v>
      </c>
      <c r="T151" s="41">
        <f t="shared" si="43"/>
        <v>-3018317.48</v>
      </c>
      <c r="U151" s="41">
        <v>2463149.2100999998</v>
      </c>
      <c r="V151" s="41">
        <v>5829034.2653999999</v>
      </c>
      <c r="W151" s="41">
        <v>7203634.5033999998</v>
      </c>
      <c r="X151" s="41"/>
      <c r="Y151" s="41">
        <f t="shared" si="28"/>
        <v>7203634.5033999998</v>
      </c>
      <c r="Z151" s="41">
        <v>99858401.744299993</v>
      </c>
      <c r="AA151" s="46">
        <f t="shared" si="40"/>
        <v>349993903.1476</v>
      </c>
    </row>
    <row r="152" spans="1:27" ht="24.9" customHeight="1">
      <c r="A152" s="152"/>
      <c r="B152" s="154"/>
      <c r="C152" s="37">
        <v>22</v>
      </c>
      <c r="D152" s="41" t="s">
        <v>420</v>
      </c>
      <c r="E152" s="41">
        <v>176013063.26640001</v>
      </c>
      <c r="F152" s="41">
        <f t="shared" si="38"/>
        <v>-6066891.2400000002</v>
      </c>
      <c r="G152" s="41">
        <v>1824245.0752999999</v>
      </c>
      <c r="H152" s="41">
        <v>4365829.415</v>
      </c>
      <c r="I152" s="41">
        <v>5335119.2503000004</v>
      </c>
      <c r="J152" s="41">
        <f t="shared" si="34"/>
        <v>2667559.6251500002</v>
      </c>
      <c r="K152" s="41">
        <f t="shared" si="37"/>
        <v>2667559.6251500002</v>
      </c>
      <c r="L152" s="41">
        <v>78432857.720599994</v>
      </c>
      <c r="M152" s="46">
        <f t="shared" si="39"/>
        <v>257236663.86245</v>
      </c>
      <c r="N152" s="45"/>
      <c r="O152" s="154"/>
      <c r="P152" s="47">
        <v>9</v>
      </c>
      <c r="Q152" s="154"/>
      <c r="R152" s="41" t="s">
        <v>421</v>
      </c>
      <c r="S152" s="41">
        <v>220248256.79609999</v>
      </c>
      <c r="T152" s="41">
        <f t="shared" si="43"/>
        <v>-3018317.48</v>
      </c>
      <c r="U152" s="41">
        <v>2282710.1031999998</v>
      </c>
      <c r="V152" s="41">
        <v>4669620.9678999996</v>
      </c>
      <c r="W152" s="41">
        <v>6675929.0070000002</v>
      </c>
      <c r="X152" s="41"/>
      <c r="Y152" s="41">
        <f t="shared" si="28"/>
        <v>6675929.0070000002</v>
      </c>
      <c r="Z152" s="41">
        <v>78422812.631200001</v>
      </c>
      <c r="AA152" s="46">
        <f t="shared" si="40"/>
        <v>309281012.02539998</v>
      </c>
    </row>
    <row r="153" spans="1:27" ht="24.9" customHeight="1">
      <c r="A153" s="152"/>
      <c r="B153" s="155"/>
      <c r="C153" s="37">
        <v>23</v>
      </c>
      <c r="D153" s="41" t="s">
        <v>422</v>
      </c>
      <c r="E153" s="41">
        <v>186428978.3987</v>
      </c>
      <c r="F153" s="41">
        <f t="shared" si="38"/>
        <v>-6066891.2400000002</v>
      </c>
      <c r="G153" s="41">
        <v>1932198.3234000001</v>
      </c>
      <c r="H153" s="41">
        <v>4709669.2763999999</v>
      </c>
      <c r="I153" s="41">
        <v>5650835.3016999997</v>
      </c>
      <c r="J153" s="41">
        <f t="shared" si="34"/>
        <v>2825417.6508499999</v>
      </c>
      <c r="K153" s="41">
        <f t="shared" si="37"/>
        <v>2825417.6508499999</v>
      </c>
      <c r="L153" s="41">
        <v>84789874.675500005</v>
      </c>
      <c r="M153" s="46">
        <f t="shared" si="39"/>
        <v>274619247.08484995</v>
      </c>
      <c r="N153" s="45"/>
      <c r="O153" s="154"/>
      <c r="P153" s="47">
        <v>10</v>
      </c>
      <c r="Q153" s="154"/>
      <c r="R153" s="54" t="s">
        <v>423</v>
      </c>
      <c r="S153" s="41">
        <v>168486563.15779999</v>
      </c>
      <c r="T153" s="41">
        <f t="shared" si="43"/>
        <v>-3018317.48</v>
      </c>
      <c r="U153" s="41">
        <v>1746238.4746000001</v>
      </c>
      <c r="V153" s="41">
        <v>4334611.8629000001</v>
      </c>
      <c r="W153" s="41">
        <v>5106984.0488999998</v>
      </c>
      <c r="X153" s="41"/>
      <c r="Y153" s="41">
        <f t="shared" si="28"/>
        <v>5106984.0488999998</v>
      </c>
      <c r="Z153" s="41">
        <v>72229061.412400007</v>
      </c>
      <c r="AA153" s="46">
        <f t="shared" si="40"/>
        <v>248885141.47659999</v>
      </c>
    </row>
    <row r="154" spans="1:27" ht="24.9" customHeight="1">
      <c r="A154" s="37"/>
      <c r="B154" s="145" t="s">
        <v>424</v>
      </c>
      <c r="C154" s="146"/>
      <c r="D154" s="42"/>
      <c r="E154" s="42">
        <f>SUM(E131:E153)</f>
        <v>3988420254.0434999</v>
      </c>
      <c r="F154" s="42">
        <f t="shared" ref="F154:M154" si="44">SUM(F131:F153)</f>
        <v>-139538498.51999995</v>
      </c>
      <c r="G154" s="42">
        <f t="shared" si="44"/>
        <v>41337022.784999989</v>
      </c>
      <c r="H154" s="42">
        <f t="shared" si="44"/>
        <v>99487390.302300036</v>
      </c>
      <c r="I154" s="42">
        <f t="shared" si="44"/>
        <v>120892718.30499999</v>
      </c>
      <c r="J154" s="42">
        <f t="shared" si="44"/>
        <v>60446359.152499996</v>
      </c>
      <c r="K154" s="42">
        <f t="shared" si="44"/>
        <v>60446359.152499996</v>
      </c>
      <c r="L154" s="42">
        <f t="shared" si="44"/>
        <v>1786822867.7128999</v>
      </c>
      <c r="M154" s="42">
        <f t="shared" si="44"/>
        <v>5836975395.4761992</v>
      </c>
      <c r="N154" s="45"/>
      <c r="O154" s="154"/>
      <c r="P154" s="47">
        <v>11</v>
      </c>
      <c r="Q154" s="154"/>
      <c r="R154" s="41" t="s">
        <v>404</v>
      </c>
      <c r="S154" s="41">
        <v>161274200.41330001</v>
      </c>
      <c r="T154" s="41">
        <f t="shared" si="43"/>
        <v>-3018317.48</v>
      </c>
      <c r="U154" s="41">
        <v>1671487.675</v>
      </c>
      <c r="V154" s="41">
        <v>4332513.2208000002</v>
      </c>
      <c r="W154" s="41">
        <v>4888370.6425999999</v>
      </c>
      <c r="X154" s="41"/>
      <c r="Y154" s="41">
        <f t="shared" si="28"/>
        <v>4888370.6425999999</v>
      </c>
      <c r="Z154" s="41">
        <v>72190261.074399993</v>
      </c>
      <c r="AA154" s="46">
        <f t="shared" si="40"/>
        <v>241338515.54610002</v>
      </c>
    </row>
    <row r="155" spans="1:27" ht="24.9" customHeight="1">
      <c r="A155" s="152">
        <v>8</v>
      </c>
      <c r="B155" s="153" t="s">
        <v>425</v>
      </c>
      <c r="C155" s="37">
        <v>1</v>
      </c>
      <c r="D155" s="41" t="s">
        <v>426</v>
      </c>
      <c r="E155" s="41">
        <v>156563006.521</v>
      </c>
      <c r="F155" s="41">
        <v>0</v>
      </c>
      <c r="G155" s="41">
        <v>1622659.6384999999</v>
      </c>
      <c r="H155" s="41">
        <v>3558590.2590000001</v>
      </c>
      <c r="I155" s="41">
        <v>4745569.9847999997</v>
      </c>
      <c r="J155" s="41">
        <v>0</v>
      </c>
      <c r="K155" s="41">
        <f t="shared" si="37"/>
        <v>4745569.9847999997</v>
      </c>
      <c r="L155" s="41">
        <v>72029251.084299996</v>
      </c>
      <c r="M155" s="46">
        <f t="shared" si="39"/>
        <v>238519077.48760003</v>
      </c>
      <c r="N155" s="45"/>
      <c r="O155" s="154"/>
      <c r="P155" s="47">
        <v>12</v>
      </c>
      <c r="Q155" s="154"/>
      <c r="R155" s="41" t="s">
        <v>427</v>
      </c>
      <c r="S155" s="41">
        <v>171342262.3423</v>
      </c>
      <c r="T155" s="41">
        <f t="shared" si="43"/>
        <v>-3018317.48</v>
      </c>
      <c r="U155" s="41">
        <v>1775835.6821000001</v>
      </c>
      <c r="V155" s="41">
        <v>4087284.8440999999</v>
      </c>
      <c r="W155" s="41">
        <v>5193542.9408</v>
      </c>
      <c r="X155" s="41"/>
      <c r="Y155" s="41">
        <f t="shared" si="28"/>
        <v>5193542.9408</v>
      </c>
      <c r="Z155" s="41">
        <v>67656403.533399999</v>
      </c>
      <c r="AA155" s="46">
        <f t="shared" si="40"/>
        <v>247037011.86270002</v>
      </c>
    </row>
    <row r="156" spans="1:27" ht="24.9" customHeight="1">
      <c r="A156" s="152"/>
      <c r="B156" s="154"/>
      <c r="C156" s="37">
        <v>2</v>
      </c>
      <c r="D156" s="41" t="s">
        <v>428</v>
      </c>
      <c r="E156" s="41">
        <v>151390707.76840001</v>
      </c>
      <c r="F156" s="41">
        <v>0</v>
      </c>
      <c r="G156" s="41">
        <v>1569052.5917</v>
      </c>
      <c r="H156" s="41">
        <v>3870596.6016000002</v>
      </c>
      <c r="I156" s="41">
        <v>4588792.8108000001</v>
      </c>
      <c r="J156" s="41">
        <v>0</v>
      </c>
      <c r="K156" s="41">
        <f t="shared" si="37"/>
        <v>4588792.8108000001</v>
      </c>
      <c r="L156" s="41">
        <v>77797720.1664</v>
      </c>
      <c r="M156" s="46">
        <f t="shared" si="39"/>
        <v>239216869.93889999</v>
      </c>
      <c r="N156" s="45"/>
      <c r="O156" s="155"/>
      <c r="P156" s="47">
        <v>13</v>
      </c>
      <c r="Q156" s="155"/>
      <c r="R156" s="41" t="s">
        <v>429</v>
      </c>
      <c r="S156" s="41">
        <v>137547608.45190001</v>
      </c>
      <c r="T156" s="41">
        <f t="shared" si="43"/>
        <v>-3018317.48</v>
      </c>
      <c r="U156" s="41">
        <v>1425579.1172</v>
      </c>
      <c r="V156" s="41">
        <v>3707200.2006999999</v>
      </c>
      <c r="W156" s="41">
        <v>4169195.6271000002</v>
      </c>
      <c r="X156" s="41"/>
      <c r="Y156" s="41">
        <f t="shared" si="28"/>
        <v>4169195.6271000002</v>
      </c>
      <c r="Z156" s="41">
        <v>60629281.916599996</v>
      </c>
      <c r="AA156" s="46">
        <f t="shared" si="40"/>
        <v>204460547.83349997</v>
      </c>
    </row>
    <row r="157" spans="1:27" ht="24.9" customHeight="1">
      <c r="A157" s="152"/>
      <c r="B157" s="154"/>
      <c r="C157" s="37">
        <v>3</v>
      </c>
      <c r="D157" s="41" t="s">
        <v>430</v>
      </c>
      <c r="E157" s="41">
        <v>212394604.56560001</v>
      </c>
      <c r="F157" s="41">
        <v>0</v>
      </c>
      <c r="G157" s="41">
        <v>2201312.8128999998</v>
      </c>
      <c r="H157" s="41">
        <v>4956088.3203999996</v>
      </c>
      <c r="I157" s="41">
        <v>6437877.5214</v>
      </c>
      <c r="J157" s="41">
        <v>0</v>
      </c>
      <c r="K157" s="41">
        <f t="shared" si="37"/>
        <v>6437877.5214</v>
      </c>
      <c r="L157" s="41">
        <v>97866624.430899993</v>
      </c>
      <c r="M157" s="46">
        <f t="shared" si="39"/>
        <v>323856507.6512</v>
      </c>
      <c r="N157" s="45"/>
      <c r="O157" s="37"/>
      <c r="P157" s="146" t="s">
        <v>431</v>
      </c>
      <c r="Q157" s="147"/>
      <c r="R157" s="42"/>
      <c r="S157" s="42">
        <f t="shared" ref="S157:W157" si="45">SUM(S144:S156)</f>
        <v>2197756304.059</v>
      </c>
      <c r="T157" s="42">
        <f t="shared" ref="T157" si="46">SUM(T136:T156)</f>
        <v>-39238127.239999995</v>
      </c>
      <c r="U157" s="42">
        <f t="shared" si="45"/>
        <v>22778116.805899996</v>
      </c>
      <c r="V157" s="42">
        <f t="shared" si="45"/>
        <v>55729398.118900001</v>
      </c>
      <c r="W157" s="42">
        <f t="shared" si="45"/>
        <v>66616032.625899993</v>
      </c>
      <c r="X157" s="42">
        <f t="shared" ref="X157:Z157" si="47">SUM(X144:X156)</f>
        <v>0</v>
      </c>
      <c r="Y157" s="42">
        <f t="shared" si="28"/>
        <v>66616032.625899993</v>
      </c>
      <c r="Z157" s="42">
        <f t="shared" si="47"/>
        <v>927504766.63689995</v>
      </c>
      <c r="AA157" s="49">
        <f t="shared" si="40"/>
        <v>3231146491.0065999</v>
      </c>
    </row>
    <row r="158" spans="1:27" ht="24.9" customHeight="1">
      <c r="A158" s="152"/>
      <c r="B158" s="154"/>
      <c r="C158" s="37">
        <v>4</v>
      </c>
      <c r="D158" s="41" t="s">
        <v>432</v>
      </c>
      <c r="E158" s="41">
        <v>122345714.3955</v>
      </c>
      <c r="F158" s="41">
        <v>0</v>
      </c>
      <c r="G158" s="41">
        <v>1268022.7412</v>
      </c>
      <c r="H158" s="41">
        <v>3384098.4630999998</v>
      </c>
      <c r="I158" s="41">
        <v>3708412.1140999999</v>
      </c>
      <c r="J158" s="41">
        <v>0</v>
      </c>
      <c r="K158" s="41">
        <f t="shared" si="37"/>
        <v>3708412.1140999999</v>
      </c>
      <c r="L158" s="41">
        <v>68803193.172999993</v>
      </c>
      <c r="M158" s="46">
        <f t="shared" si="39"/>
        <v>199509440.88690001</v>
      </c>
      <c r="N158" s="45"/>
      <c r="O158" s="153">
        <v>26</v>
      </c>
      <c r="P158" s="47">
        <v>1</v>
      </c>
      <c r="Q158" s="153" t="s">
        <v>110</v>
      </c>
      <c r="R158" s="41" t="s">
        <v>433</v>
      </c>
      <c r="S158" s="41">
        <v>151243817.70860001</v>
      </c>
      <c r="T158" s="41">
        <v>0</v>
      </c>
      <c r="U158" s="41">
        <v>1567530.1850000001</v>
      </c>
      <c r="V158" s="41">
        <v>4005284.9865000001</v>
      </c>
      <c r="W158" s="41">
        <v>4584340.4369000001</v>
      </c>
      <c r="X158" s="41">
        <f t="shared" ref="X158:X182" si="48">W158/2</f>
        <v>2292170.21845</v>
      </c>
      <c r="Y158" s="41">
        <f t="shared" si="28"/>
        <v>2292170.21845</v>
      </c>
      <c r="Z158" s="41">
        <v>69364985.290999994</v>
      </c>
      <c r="AA158" s="46">
        <f t="shared" si="40"/>
        <v>228473788.38954997</v>
      </c>
    </row>
    <row r="159" spans="1:27" ht="24.9" customHeight="1">
      <c r="A159" s="152"/>
      <c r="B159" s="154"/>
      <c r="C159" s="37">
        <v>5</v>
      </c>
      <c r="D159" s="41" t="s">
        <v>434</v>
      </c>
      <c r="E159" s="41">
        <v>169336408.50799999</v>
      </c>
      <c r="F159" s="41">
        <v>0</v>
      </c>
      <c r="G159" s="41">
        <v>1755046.4923</v>
      </c>
      <c r="H159" s="41">
        <v>4183179.0419999999</v>
      </c>
      <c r="I159" s="41">
        <v>5132743.6500000004</v>
      </c>
      <c r="J159" s="41">
        <v>0</v>
      </c>
      <c r="K159" s="41">
        <f t="shared" si="37"/>
        <v>5132743.6500000004</v>
      </c>
      <c r="L159" s="41">
        <v>83576840.321600005</v>
      </c>
      <c r="M159" s="46">
        <f t="shared" si="39"/>
        <v>263984218.01389998</v>
      </c>
      <c r="N159" s="45"/>
      <c r="O159" s="154"/>
      <c r="P159" s="47">
        <v>2</v>
      </c>
      <c r="Q159" s="154"/>
      <c r="R159" s="41" t="s">
        <v>435</v>
      </c>
      <c r="S159" s="41">
        <v>129853129.829</v>
      </c>
      <c r="T159" s="41">
        <v>0</v>
      </c>
      <c r="U159" s="41">
        <v>1345831.5434999999</v>
      </c>
      <c r="V159" s="41">
        <v>3383971.7311</v>
      </c>
      <c r="W159" s="41">
        <v>3935968.8412000001</v>
      </c>
      <c r="X159" s="41">
        <f t="shared" si="48"/>
        <v>1967984.4206000001</v>
      </c>
      <c r="Y159" s="41">
        <f t="shared" si="28"/>
        <v>1967984.4206000001</v>
      </c>
      <c r="Z159" s="41">
        <v>57877955.012699999</v>
      </c>
      <c r="AA159" s="46">
        <f t="shared" si="40"/>
        <v>194428872.53689998</v>
      </c>
    </row>
    <row r="160" spans="1:27" ht="24.9" customHeight="1">
      <c r="A160" s="152"/>
      <c r="B160" s="154"/>
      <c r="C160" s="37">
        <v>6</v>
      </c>
      <c r="D160" s="41" t="s">
        <v>436</v>
      </c>
      <c r="E160" s="41">
        <v>121989174.0464</v>
      </c>
      <c r="F160" s="41">
        <v>0</v>
      </c>
      <c r="G160" s="41">
        <v>1264327.4645</v>
      </c>
      <c r="H160" s="41">
        <v>3278154.0762999998</v>
      </c>
      <c r="I160" s="41">
        <v>3697605.0452999999</v>
      </c>
      <c r="J160" s="41">
        <v>0</v>
      </c>
      <c r="K160" s="41">
        <f t="shared" si="37"/>
        <v>3697605.0452999999</v>
      </c>
      <c r="L160" s="41">
        <v>66844460.813199997</v>
      </c>
      <c r="M160" s="46">
        <f t="shared" si="39"/>
        <v>197073721.44569999</v>
      </c>
      <c r="N160" s="45"/>
      <c r="O160" s="154"/>
      <c r="P160" s="47">
        <v>3</v>
      </c>
      <c r="Q160" s="154"/>
      <c r="R160" s="41" t="s">
        <v>437</v>
      </c>
      <c r="S160" s="41">
        <v>148708791.75130001</v>
      </c>
      <c r="T160" s="41">
        <v>0</v>
      </c>
      <c r="U160" s="41">
        <v>1541256.5179999999</v>
      </c>
      <c r="V160" s="41">
        <v>4460188.2752999999</v>
      </c>
      <c r="W160" s="41">
        <v>4507501.4479999999</v>
      </c>
      <c r="X160" s="41">
        <f t="shared" si="48"/>
        <v>2253750.7239999999</v>
      </c>
      <c r="Y160" s="41">
        <f t="shared" si="28"/>
        <v>2253750.7239999999</v>
      </c>
      <c r="Z160" s="41">
        <v>77775376.998899996</v>
      </c>
      <c r="AA160" s="46">
        <f t="shared" si="40"/>
        <v>234739364.26750001</v>
      </c>
    </row>
    <row r="161" spans="1:27" ht="24.9" customHeight="1">
      <c r="A161" s="152"/>
      <c r="B161" s="154"/>
      <c r="C161" s="37">
        <v>7</v>
      </c>
      <c r="D161" s="41" t="s">
        <v>438</v>
      </c>
      <c r="E161" s="41">
        <v>204493433.5174</v>
      </c>
      <c r="F161" s="41">
        <v>0</v>
      </c>
      <c r="G161" s="41">
        <v>2119423.0252</v>
      </c>
      <c r="H161" s="41">
        <v>4639950.5335999997</v>
      </c>
      <c r="I161" s="41">
        <v>6198385.6963</v>
      </c>
      <c r="J161" s="41">
        <v>0</v>
      </c>
      <c r="K161" s="41">
        <f t="shared" si="37"/>
        <v>6198385.6963</v>
      </c>
      <c r="L161" s="41">
        <v>92021771.938299999</v>
      </c>
      <c r="M161" s="46">
        <f t="shared" si="39"/>
        <v>309472964.71079999</v>
      </c>
      <c r="N161" s="45"/>
      <c r="O161" s="154"/>
      <c r="P161" s="47">
        <v>4</v>
      </c>
      <c r="Q161" s="154"/>
      <c r="R161" s="41" t="s">
        <v>439</v>
      </c>
      <c r="S161" s="41">
        <v>242076068.10080001</v>
      </c>
      <c r="T161" s="41">
        <v>0</v>
      </c>
      <c r="U161" s="41">
        <v>2508939.2053</v>
      </c>
      <c r="V161" s="41">
        <v>4326731.1031999998</v>
      </c>
      <c r="W161" s="41">
        <v>7337550.2192000002</v>
      </c>
      <c r="X161" s="41">
        <f t="shared" si="48"/>
        <v>3668775.1096000001</v>
      </c>
      <c r="Y161" s="41">
        <f t="shared" si="28"/>
        <v>3668775.1096000001</v>
      </c>
      <c r="Z161" s="41">
        <v>75307979.815200001</v>
      </c>
      <c r="AA161" s="46">
        <f t="shared" si="40"/>
        <v>327888493.33410001</v>
      </c>
    </row>
    <row r="162" spans="1:27" ht="24.9" customHeight="1">
      <c r="A162" s="152"/>
      <c r="B162" s="154"/>
      <c r="C162" s="37">
        <v>8</v>
      </c>
      <c r="D162" s="41" t="s">
        <v>440</v>
      </c>
      <c r="E162" s="41">
        <v>135326706.15540001</v>
      </c>
      <c r="F162" s="41">
        <v>0</v>
      </c>
      <c r="G162" s="41">
        <v>1402561.1092999999</v>
      </c>
      <c r="H162" s="41">
        <v>3605739.7496000002</v>
      </c>
      <c r="I162" s="41">
        <v>4101878.0180000002</v>
      </c>
      <c r="J162" s="41">
        <v>0</v>
      </c>
      <c r="K162" s="41">
        <f t="shared" si="37"/>
        <v>4101878.0180000002</v>
      </c>
      <c r="L162" s="41">
        <v>72900965.345899999</v>
      </c>
      <c r="M162" s="46">
        <f t="shared" si="39"/>
        <v>217337850.37819999</v>
      </c>
      <c r="N162" s="45"/>
      <c r="O162" s="154"/>
      <c r="P162" s="47">
        <v>5</v>
      </c>
      <c r="Q162" s="154"/>
      <c r="R162" s="41" t="s">
        <v>441</v>
      </c>
      <c r="S162" s="41">
        <v>145307540.27149999</v>
      </c>
      <c r="T162" s="41">
        <v>0</v>
      </c>
      <c r="U162" s="41">
        <v>1506005.0648000001</v>
      </c>
      <c r="V162" s="41">
        <v>4124224.4939000001</v>
      </c>
      <c r="W162" s="41">
        <v>4404406.3600000003</v>
      </c>
      <c r="X162" s="41">
        <f t="shared" si="48"/>
        <v>2202203.1800000002</v>
      </c>
      <c r="Y162" s="41">
        <f t="shared" si="28"/>
        <v>2202203.1800000002</v>
      </c>
      <c r="Z162" s="41">
        <v>71563975.430299997</v>
      </c>
      <c r="AA162" s="46">
        <f t="shared" si="40"/>
        <v>224703948.44049999</v>
      </c>
    </row>
    <row r="163" spans="1:27" ht="24.9" customHeight="1">
      <c r="A163" s="152"/>
      <c r="B163" s="154"/>
      <c r="C163" s="37">
        <v>9</v>
      </c>
      <c r="D163" s="41" t="s">
        <v>442</v>
      </c>
      <c r="E163" s="41">
        <v>160720983.97130001</v>
      </c>
      <c r="F163" s="41">
        <v>0</v>
      </c>
      <c r="G163" s="41">
        <v>1665753.9961000001</v>
      </c>
      <c r="H163" s="41">
        <v>3991470.1516</v>
      </c>
      <c r="I163" s="41">
        <v>4871602.1390000004</v>
      </c>
      <c r="J163" s="41">
        <v>0</v>
      </c>
      <c r="K163" s="41">
        <f t="shared" si="37"/>
        <v>4871602.1390000004</v>
      </c>
      <c r="L163" s="41">
        <v>80032467.480000004</v>
      </c>
      <c r="M163" s="46">
        <f t="shared" si="39"/>
        <v>251282277.73800004</v>
      </c>
      <c r="N163" s="45"/>
      <c r="O163" s="154"/>
      <c r="P163" s="47">
        <v>6</v>
      </c>
      <c r="Q163" s="154"/>
      <c r="R163" s="41" t="s">
        <v>443</v>
      </c>
      <c r="S163" s="41">
        <v>153039636.61289999</v>
      </c>
      <c r="T163" s="41">
        <v>0</v>
      </c>
      <c r="U163" s="41">
        <v>1586142.5183000001</v>
      </c>
      <c r="V163" s="41">
        <v>4230901.3479000004</v>
      </c>
      <c r="W163" s="41">
        <v>4638773.3739</v>
      </c>
      <c r="X163" s="41">
        <f t="shared" si="48"/>
        <v>2319386.68695</v>
      </c>
      <c r="Y163" s="41">
        <f t="shared" si="28"/>
        <v>2319386.68695</v>
      </c>
      <c r="Z163" s="41">
        <v>73536249.868900001</v>
      </c>
      <c r="AA163" s="46">
        <f t="shared" si="40"/>
        <v>234712317.03494999</v>
      </c>
    </row>
    <row r="164" spans="1:27" ht="24.9" customHeight="1">
      <c r="A164" s="152"/>
      <c r="B164" s="154"/>
      <c r="C164" s="37">
        <v>10</v>
      </c>
      <c r="D164" s="41" t="s">
        <v>444</v>
      </c>
      <c r="E164" s="41">
        <v>136992468.1092</v>
      </c>
      <c r="F164" s="41">
        <v>0</v>
      </c>
      <c r="G164" s="41">
        <v>1419825.4985</v>
      </c>
      <c r="H164" s="41">
        <v>3521292.0410000002</v>
      </c>
      <c r="I164" s="41">
        <v>4152368.8083000001</v>
      </c>
      <c r="J164" s="41">
        <v>0</v>
      </c>
      <c r="K164" s="41">
        <f t="shared" si="37"/>
        <v>4152368.8083000001</v>
      </c>
      <c r="L164" s="41">
        <v>71339670.1743</v>
      </c>
      <c r="M164" s="46">
        <f t="shared" si="39"/>
        <v>217425624.63129997</v>
      </c>
      <c r="N164" s="45"/>
      <c r="O164" s="154"/>
      <c r="P164" s="47">
        <v>7</v>
      </c>
      <c r="Q164" s="154"/>
      <c r="R164" s="41" t="s">
        <v>445</v>
      </c>
      <c r="S164" s="41">
        <v>144957258.34240001</v>
      </c>
      <c r="T164" s="41">
        <v>0</v>
      </c>
      <c r="U164" s="41">
        <v>1502374.6518999999</v>
      </c>
      <c r="V164" s="41">
        <v>3960505.7269000001</v>
      </c>
      <c r="W164" s="41">
        <v>4393788.9899000004</v>
      </c>
      <c r="X164" s="41">
        <f t="shared" si="48"/>
        <v>2196894.4949500002</v>
      </c>
      <c r="Y164" s="41">
        <f t="shared" si="28"/>
        <v>2196894.4949500002</v>
      </c>
      <c r="Z164" s="41">
        <v>68537092.587699994</v>
      </c>
      <c r="AA164" s="46">
        <f t="shared" si="40"/>
        <v>221154125.80385</v>
      </c>
    </row>
    <row r="165" spans="1:27" ht="24.9" customHeight="1">
      <c r="A165" s="152"/>
      <c r="B165" s="154"/>
      <c r="C165" s="37">
        <v>11</v>
      </c>
      <c r="D165" s="41" t="s">
        <v>446</v>
      </c>
      <c r="E165" s="41">
        <v>197378415.0977</v>
      </c>
      <c r="F165" s="41">
        <v>0</v>
      </c>
      <c r="G165" s="41">
        <v>2045681.1274999999</v>
      </c>
      <c r="H165" s="41">
        <v>5008151.1023000004</v>
      </c>
      <c r="I165" s="41">
        <v>5982722.8866999997</v>
      </c>
      <c r="J165" s="41">
        <v>0</v>
      </c>
      <c r="K165" s="41">
        <f t="shared" si="37"/>
        <v>5982722.8866999997</v>
      </c>
      <c r="L165" s="41">
        <v>98829177.130999997</v>
      </c>
      <c r="M165" s="46">
        <f t="shared" si="39"/>
        <v>309244147.3452</v>
      </c>
      <c r="N165" s="45"/>
      <c r="O165" s="154"/>
      <c r="P165" s="47">
        <v>8</v>
      </c>
      <c r="Q165" s="154"/>
      <c r="R165" s="41" t="s">
        <v>447</v>
      </c>
      <c r="S165" s="41">
        <v>129528494.47220001</v>
      </c>
      <c r="T165" s="41">
        <v>0</v>
      </c>
      <c r="U165" s="41">
        <v>1342466.9383</v>
      </c>
      <c r="V165" s="41">
        <v>3660177.7099000001</v>
      </c>
      <c r="W165" s="41">
        <v>3926128.8424</v>
      </c>
      <c r="X165" s="41">
        <f t="shared" si="48"/>
        <v>1963064.4212</v>
      </c>
      <c r="Y165" s="41">
        <f t="shared" si="28"/>
        <v>1963064.4212</v>
      </c>
      <c r="Z165" s="41">
        <v>62984535.975000001</v>
      </c>
      <c r="AA165" s="46">
        <f t="shared" si="40"/>
        <v>199478739.51660001</v>
      </c>
    </row>
    <row r="166" spans="1:27" ht="24.9" customHeight="1">
      <c r="A166" s="152"/>
      <c r="B166" s="154"/>
      <c r="C166" s="37">
        <v>12</v>
      </c>
      <c r="D166" s="41" t="s">
        <v>448</v>
      </c>
      <c r="E166" s="41">
        <v>139786545.65360001</v>
      </c>
      <c r="F166" s="41">
        <v>0</v>
      </c>
      <c r="G166" s="41">
        <v>1448784.0434999999</v>
      </c>
      <c r="H166" s="41">
        <v>3724292.4484000001</v>
      </c>
      <c r="I166" s="41">
        <v>4237059.8909</v>
      </c>
      <c r="J166" s="41">
        <v>0</v>
      </c>
      <c r="K166" s="41">
        <f t="shared" si="37"/>
        <v>4237059.8909</v>
      </c>
      <c r="L166" s="41">
        <v>75092804.050400004</v>
      </c>
      <c r="M166" s="46">
        <f t="shared" si="39"/>
        <v>224289486.08679998</v>
      </c>
      <c r="N166" s="45"/>
      <c r="O166" s="154"/>
      <c r="P166" s="47">
        <v>9</v>
      </c>
      <c r="Q166" s="154"/>
      <c r="R166" s="41" t="s">
        <v>449</v>
      </c>
      <c r="S166" s="41">
        <v>139768702.0792</v>
      </c>
      <c r="T166" s="41">
        <v>0</v>
      </c>
      <c r="U166" s="41">
        <v>1448599.1081000001</v>
      </c>
      <c r="V166" s="41">
        <v>3916969.1926000002</v>
      </c>
      <c r="W166" s="41">
        <v>4236519.0356000001</v>
      </c>
      <c r="X166" s="41">
        <f t="shared" si="48"/>
        <v>2118259.5178</v>
      </c>
      <c r="Y166" s="41">
        <f t="shared" si="28"/>
        <v>2118259.5178</v>
      </c>
      <c r="Z166" s="41">
        <v>67732175.770799994</v>
      </c>
      <c r="AA166" s="46">
        <f t="shared" si="40"/>
        <v>214984705.66850001</v>
      </c>
    </row>
    <row r="167" spans="1:27" ht="24.9" customHeight="1">
      <c r="A167" s="152"/>
      <c r="B167" s="154"/>
      <c r="C167" s="37">
        <v>13</v>
      </c>
      <c r="D167" s="41" t="s">
        <v>450</v>
      </c>
      <c r="E167" s="41">
        <v>161281114.7793</v>
      </c>
      <c r="F167" s="41">
        <v>0</v>
      </c>
      <c r="G167" s="41">
        <v>1671559.3372</v>
      </c>
      <c r="H167" s="41">
        <v>4472314.3015999999</v>
      </c>
      <c r="I167" s="41">
        <v>4888580.2235000003</v>
      </c>
      <c r="J167" s="41">
        <v>0</v>
      </c>
      <c r="K167" s="41">
        <f t="shared" si="37"/>
        <v>4888580.2235000003</v>
      </c>
      <c r="L167" s="41">
        <v>88922461.797900006</v>
      </c>
      <c r="M167" s="46">
        <f t="shared" si="39"/>
        <v>261236030.43950003</v>
      </c>
      <c r="N167" s="45"/>
      <c r="O167" s="154"/>
      <c r="P167" s="47">
        <v>10</v>
      </c>
      <c r="Q167" s="154"/>
      <c r="R167" s="41" t="s">
        <v>451</v>
      </c>
      <c r="S167" s="41">
        <v>153924603.03040001</v>
      </c>
      <c r="T167" s="41">
        <v>0</v>
      </c>
      <c r="U167" s="41">
        <v>1595314.5399</v>
      </c>
      <c r="V167" s="41">
        <v>4161958.9002999999</v>
      </c>
      <c r="W167" s="41">
        <v>4665597.5270999996</v>
      </c>
      <c r="X167" s="41">
        <f t="shared" si="48"/>
        <v>2332798.7635499998</v>
      </c>
      <c r="Y167" s="41">
        <f t="shared" si="28"/>
        <v>2332798.7635499998</v>
      </c>
      <c r="Z167" s="41">
        <v>72261620.724399999</v>
      </c>
      <c r="AA167" s="46">
        <f t="shared" si="40"/>
        <v>234276295.95854998</v>
      </c>
    </row>
    <row r="168" spans="1:27" ht="24.9" customHeight="1">
      <c r="A168" s="152"/>
      <c r="B168" s="154"/>
      <c r="C168" s="37">
        <v>14</v>
      </c>
      <c r="D168" s="41" t="s">
        <v>452</v>
      </c>
      <c r="E168" s="41">
        <v>142564102.2274</v>
      </c>
      <c r="F168" s="41">
        <v>0</v>
      </c>
      <c r="G168" s="41">
        <v>1477571.3607999999</v>
      </c>
      <c r="H168" s="41">
        <v>3474932.6274000001</v>
      </c>
      <c r="I168" s="41">
        <v>4321250.2076000003</v>
      </c>
      <c r="J168" s="41">
        <v>0</v>
      </c>
      <c r="K168" s="41">
        <f t="shared" si="37"/>
        <v>4321250.2076000003</v>
      </c>
      <c r="L168" s="41">
        <v>70482563.098800004</v>
      </c>
      <c r="M168" s="46">
        <f t="shared" si="39"/>
        <v>222320419.52200001</v>
      </c>
      <c r="N168" s="45"/>
      <c r="O168" s="154"/>
      <c r="P168" s="47">
        <v>11</v>
      </c>
      <c r="Q168" s="154"/>
      <c r="R168" s="41" t="s">
        <v>453</v>
      </c>
      <c r="S168" s="41">
        <v>150352737.37540001</v>
      </c>
      <c r="T168" s="41">
        <v>0</v>
      </c>
      <c r="U168" s="41">
        <v>1558294.7971999999</v>
      </c>
      <c r="V168" s="41">
        <v>3817806.3</v>
      </c>
      <c r="W168" s="41">
        <v>4557330.9652000004</v>
      </c>
      <c r="X168" s="41">
        <f t="shared" si="48"/>
        <v>2278665.4826000002</v>
      </c>
      <c r="Y168" s="41">
        <f t="shared" si="28"/>
        <v>2278665.4826000002</v>
      </c>
      <c r="Z168" s="41">
        <v>65898821.758299999</v>
      </c>
      <c r="AA168" s="46">
        <f t="shared" si="40"/>
        <v>223906325.71350002</v>
      </c>
    </row>
    <row r="169" spans="1:27" ht="24.9" customHeight="1">
      <c r="A169" s="152"/>
      <c r="B169" s="154"/>
      <c r="C169" s="37">
        <v>15</v>
      </c>
      <c r="D169" s="41" t="s">
        <v>454</v>
      </c>
      <c r="E169" s="41">
        <v>131198827.8744</v>
      </c>
      <c r="F169" s="41">
        <v>0</v>
      </c>
      <c r="G169" s="41">
        <v>1359778.7072999999</v>
      </c>
      <c r="H169" s="41">
        <v>3234469.4024999999</v>
      </c>
      <c r="I169" s="41">
        <v>3976758.1973999999</v>
      </c>
      <c r="J169" s="41">
        <v>0</v>
      </c>
      <c r="K169" s="41">
        <f t="shared" si="37"/>
        <v>3976758.1973999999</v>
      </c>
      <c r="L169" s="41">
        <v>66036805.148900002</v>
      </c>
      <c r="M169" s="46">
        <f t="shared" si="39"/>
        <v>205806639.33050001</v>
      </c>
      <c r="N169" s="45"/>
      <c r="O169" s="154"/>
      <c r="P169" s="47">
        <v>12</v>
      </c>
      <c r="Q169" s="154"/>
      <c r="R169" s="41" t="s">
        <v>455</v>
      </c>
      <c r="S169" s="41">
        <v>174953576.57550001</v>
      </c>
      <c r="T169" s="41">
        <v>0</v>
      </c>
      <c r="U169" s="41">
        <v>1813264.2801999999</v>
      </c>
      <c r="V169" s="41">
        <v>4639074.8744999999</v>
      </c>
      <c r="W169" s="41">
        <v>5303005.2257000003</v>
      </c>
      <c r="X169" s="41">
        <f t="shared" si="48"/>
        <v>2651502.6128500002</v>
      </c>
      <c r="Y169" s="41">
        <f t="shared" si="28"/>
        <v>2651502.6128500002</v>
      </c>
      <c r="Z169" s="41">
        <v>81082687.3829</v>
      </c>
      <c r="AA169" s="46">
        <f t="shared" si="40"/>
        <v>265140105.72595</v>
      </c>
    </row>
    <row r="170" spans="1:27" ht="24.9" customHeight="1">
      <c r="A170" s="152"/>
      <c r="B170" s="154"/>
      <c r="C170" s="37">
        <v>16</v>
      </c>
      <c r="D170" s="41" t="s">
        <v>456</v>
      </c>
      <c r="E170" s="41">
        <v>192243005.14160001</v>
      </c>
      <c r="F170" s="41">
        <v>0</v>
      </c>
      <c r="G170" s="41">
        <v>1992456.4057</v>
      </c>
      <c r="H170" s="41">
        <v>4022628.8130000001</v>
      </c>
      <c r="I170" s="41">
        <v>5827063.8465</v>
      </c>
      <c r="J170" s="41">
        <v>0</v>
      </c>
      <c r="K170" s="41">
        <f t="shared" si="37"/>
        <v>5827063.8465</v>
      </c>
      <c r="L170" s="41">
        <v>80608538.381500006</v>
      </c>
      <c r="M170" s="46">
        <f t="shared" si="39"/>
        <v>284693692.58829999</v>
      </c>
      <c r="N170" s="45"/>
      <c r="O170" s="154"/>
      <c r="P170" s="47">
        <v>13</v>
      </c>
      <c r="Q170" s="154"/>
      <c r="R170" s="41" t="s">
        <v>457</v>
      </c>
      <c r="S170" s="41">
        <v>179217381.31889999</v>
      </c>
      <c r="T170" s="41">
        <v>0</v>
      </c>
      <c r="U170" s="41">
        <v>1857455.4593</v>
      </c>
      <c r="V170" s="41">
        <v>4406463.0396999996</v>
      </c>
      <c r="W170" s="41">
        <v>5432245.1034000004</v>
      </c>
      <c r="X170" s="41">
        <f t="shared" si="48"/>
        <v>2716122.5517000002</v>
      </c>
      <c r="Y170" s="41">
        <f t="shared" ref="Y170:Y233" si="49">W170-X170</f>
        <v>2716122.5517000002</v>
      </c>
      <c r="Z170" s="41">
        <v>76782088.344799995</v>
      </c>
      <c r="AA170" s="46">
        <f t="shared" si="40"/>
        <v>264979510.71439999</v>
      </c>
    </row>
    <row r="171" spans="1:27" ht="24.9" customHeight="1">
      <c r="A171" s="152"/>
      <c r="B171" s="154"/>
      <c r="C171" s="37">
        <v>17</v>
      </c>
      <c r="D171" s="41" t="s">
        <v>458</v>
      </c>
      <c r="E171" s="41">
        <v>198125959.12799999</v>
      </c>
      <c r="F171" s="41">
        <v>0</v>
      </c>
      <c r="G171" s="41">
        <v>2053428.8679</v>
      </c>
      <c r="H171" s="41">
        <v>4411906.3315000003</v>
      </c>
      <c r="I171" s="41">
        <v>6005381.6398</v>
      </c>
      <c r="J171" s="41">
        <v>0</v>
      </c>
      <c r="K171" s="41">
        <f t="shared" si="37"/>
        <v>6005381.6398</v>
      </c>
      <c r="L171" s="41">
        <v>87805620.694800004</v>
      </c>
      <c r="M171" s="46">
        <f t="shared" si="39"/>
        <v>298402296.662</v>
      </c>
      <c r="N171" s="45"/>
      <c r="O171" s="154"/>
      <c r="P171" s="47">
        <v>14</v>
      </c>
      <c r="Q171" s="154"/>
      <c r="R171" s="41" t="s">
        <v>459</v>
      </c>
      <c r="S171" s="41">
        <v>198441205.25040001</v>
      </c>
      <c r="T171" s="41">
        <v>0</v>
      </c>
      <c r="U171" s="41">
        <v>2056696.1605</v>
      </c>
      <c r="V171" s="41">
        <v>4552767.1929000001</v>
      </c>
      <c r="W171" s="41">
        <v>6014937.0422999999</v>
      </c>
      <c r="X171" s="41">
        <f t="shared" si="48"/>
        <v>3007468.5211499999</v>
      </c>
      <c r="Y171" s="41">
        <f t="shared" si="49"/>
        <v>3007468.5211499999</v>
      </c>
      <c r="Z171" s="41">
        <v>79487004.460700005</v>
      </c>
      <c r="AA171" s="46">
        <f t="shared" si="40"/>
        <v>287545141.58564997</v>
      </c>
    </row>
    <row r="172" spans="1:27" ht="24.9" customHeight="1">
      <c r="A172" s="152"/>
      <c r="B172" s="154"/>
      <c r="C172" s="37">
        <v>18</v>
      </c>
      <c r="D172" s="41" t="s">
        <v>460</v>
      </c>
      <c r="E172" s="41">
        <v>110316631.0376</v>
      </c>
      <c r="F172" s="41">
        <v>0</v>
      </c>
      <c r="G172" s="41">
        <v>1143350.1989</v>
      </c>
      <c r="H172" s="41">
        <v>3199105.2270999998</v>
      </c>
      <c r="I172" s="41">
        <v>3343799.4371000002</v>
      </c>
      <c r="J172" s="41">
        <v>0</v>
      </c>
      <c r="K172" s="41">
        <f t="shared" si="37"/>
        <v>3343799.4371000002</v>
      </c>
      <c r="L172" s="41">
        <v>65382981.413199998</v>
      </c>
      <c r="M172" s="46">
        <f t="shared" si="39"/>
        <v>183385867.31389999</v>
      </c>
      <c r="N172" s="45"/>
      <c r="O172" s="154"/>
      <c r="P172" s="47">
        <v>15</v>
      </c>
      <c r="Q172" s="154"/>
      <c r="R172" s="41" t="s">
        <v>461</v>
      </c>
      <c r="S172" s="41">
        <v>234148284.06990001</v>
      </c>
      <c r="T172" s="41">
        <v>0</v>
      </c>
      <c r="U172" s="41">
        <v>2426773.5939000002</v>
      </c>
      <c r="V172" s="41">
        <v>4681088.8646</v>
      </c>
      <c r="W172" s="41">
        <v>7097251.7298999997</v>
      </c>
      <c r="X172" s="41">
        <f t="shared" si="48"/>
        <v>3548625.8649499998</v>
      </c>
      <c r="Y172" s="41">
        <f t="shared" si="49"/>
        <v>3548625.8649499998</v>
      </c>
      <c r="Z172" s="41">
        <v>81859454.934900001</v>
      </c>
      <c r="AA172" s="46">
        <f t="shared" si="40"/>
        <v>326664227.32824999</v>
      </c>
    </row>
    <row r="173" spans="1:27" ht="24.9" customHeight="1">
      <c r="A173" s="152"/>
      <c r="B173" s="154"/>
      <c r="C173" s="37">
        <v>19</v>
      </c>
      <c r="D173" s="41" t="s">
        <v>462</v>
      </c>
      <c r="E173" s="41">
        <v>148617959.63460001</v>
      </c>
      <c r="F173" s="41">
        <v>0</v>
      </c>
      <c r="G173" s="41">
        <v>1540315.1103000001</v>
      </c>
      <c r="H173" s="41">
        <v>3586061.8944999999</v>
      </c>
      <c r="I173" s="41">
        <v>4504748.2423</v>
      </c>
      <c r="J173" s="41">
        <v>0</v>
      </c>
      <c r="K173" s="41">
        <f t="shared" si="37"/>
        <v>4504748.2423</v>
      </c>
      <c r="L173" s="41">
        <v>72537155.117400005</v>
      </c>
      <c r="M173" s="46">
        <f t="shared" si="39"/>
        <v>230786239.99910003</v>
      </c>
      <c r="N173" s="45"/>
      <c r="O173" s="154"/>
      <c r="P173" s="47">
        <v>16</v>
      </c>
      <c r="Q173" s="154"/>
      <c r="R173" s="41" t="s">
        <v>463</v>
      </c>
      <c r="S173" s="41">
        <v>148293649.19870001</v>
      </c>
      <c r="T173" s="41">
        <v>0</v>
      </c>
      <c r="U173" s="41">
        <v>1536953.8728</v>
      </c>
      <c r="V173" s="41">
        <v>4569218.9002999999</v>
      </c>
      <c r="W173" s="41">
        <v>4494918.0921999998</v>
      </c>
      <c r="X173" s="41">
        <f t="shared" si="48"/>
        <v>2247459.0460999999</v>
      </c>
      <c r="Y173" s="41">
        <f t="shared" si="49"/>
        <v>2247459.0460999999</v>
      </c>
      <c r="Z173" s="41">
        <v>79791168.679399997</v>
      </c>
      <c r="AA173" s="46">
        <f t="shared" si="40"/>
        <v>236438449.69730002</v>
      </c>
    </row>
    <row r="174" spans="1:27" ht="24.9" customHeight="1">
      <c r="A174" s="152"/>
      <c r="B174" s="154"/>
      <c r="C174" s="37">
        <v>20</v>
      </c>
      <c r="D174" s="41" t="s">
        <v>464</v>
      </c>
      <c r="E174" s="41">
        <v>175873250.09560001</v>
      </c>
      <c r="F174" s="41">
        <v>0</v>
      </c>
      <c r="G174" s="41">
        <v>1822796.0153000001</v>
      </c>
      <c r="H174" s="41">
        <v>3888208.7346000001</v>
      </c>
      <c r="I174" s="41">
        <v>5330881.3833999997</v>
      </c>
      <c r="J174" s="41">
        <v>0</v>
      </c>
      <c r="K174" s="41">
        <f t="shared" si="37"/>
        <v>5330881.3833999997</v>
      </c>
      <c r="L174" s="41">
        <v>78123338.689600006</v>
      </c>
      <c r="M174" s="46">
        <f t="shared" si="39"/>
        <v>265038474.91850001</v>
      </c>
      <c r="N174" s="45"/>
      <c r="O174" s="154"/>
      <c r="P174" s="47">
        <v>17</v>
      </c>
      <c r="Q174" s="154"/>
      <c r="R174" s="41" t="s">
        <v>465</v>
      </c>
      <c r="S174" s="41">
        <v>201279101.58450001</v>
      </c>
      <c r="T174" s="41">
        <v>0</v>
      </c>
      <c r="U174" s="41">
        <v>2086108.8548000001</v>
      </c>
      <c r="V174" s="41">
        <v>4927288.3776000002</v>
      </c>
      <c r="W174" s="41">
        <v>6100956.3130999999</v>
      </c>
      <c r="X174" s="41">
        <f t="shared" si="48"/>
        <v>3050478.15655</v>
      </c>
      <c r="Y174" s="41">
        <f t="shared" si="49"/>
        <v>3050478.15655</v>
      </c>
      <c r="Z174" s="41">
        <v>86411267.142100006</v>
      </c>
      <c r="AA174" s="46">
        <f t="shared" si="40"/>
        <v>297754244.11555004</v>
      </c>
    </row>
    <row r="175" spans="1:27" ht="24.9" customHeight="1">
      <c r="A175" s="152"/>
      <c r="B175" s="154"/>
      <c r="C175" s="37">
        <v>21</v>
      </c>
      <c r="D175" s="41" t="s">
        <v>466</v>
      </c>
      <c r="E175" s="41">
        <v>256113478.20750001</v>
      </c>
      <c r="F175" s="41">
        <v>0</v>
      </c>
      <c r="G175" s="41">
        <v>2654426.5674000001</v>
      </c>
      <c r="H175" s="41">
        <v>7025974.8229</v>
      </c>
      <c r="I175" s="41">
        <v>7763037.1431999998</v>
      </c>
      <c r="J175" s="41">
        <v>0</v>
      </c>
      <c r="K175" s="41">
        <f t="shared" si="37"/>
        <v>7763037.1431999998</v>
      </c>
      <c r="L175" s="41">
        <v>136135321.77320001</v>
      </c>
      <c r="M175" s="46">
        <f t="shared" si="39"/>
        <v>409692238.51419997</v>
      </c>
      <c r="N175" s="45"/>
      <c r="O175" s="154"/>
      <c r="P175" s="47">
        <v>18</v>
      </c>
      <c r="Q175" s="154"/>
      <c r="R175" s="41" t="s">
        <v>467</v>
      </c>
      <c r="S175" s="41">
        <v>135959708.48570001</v>
      </c>
      <c r="T175" s="41">
        <v>0</v>
      </c>
      <c r="U175" s="41">
        <v>1409121.7097</v>
      </c>
      <c r="V175" s="41">
        <v>3764509.0229000002</v>
      </c>
      <c r="W175" s="41">
        <v>4121064.9059000001</v>
      </c>
      <c r="X175" s="41">
        <f t="shared" si="48"/>
        <v>2060532.4529500001</v>
      </c>
      <c r="Y175" s="41">
        <f t="shared" si="49"/>
        <v>2060532.4529500001</v>
      </c>
      <c r="Z175" s="41">
        <v>64913445.329899997</v>
      </c>
      <c r="AA175" s="46">
        <f t="shared" si="40"/>
        <v>208107317.00114998</v>
      </c>
    </row>
    <row r="176" spans="1:27" ht="24.9" customHeight="1">
      <c r="A176" s="152"/>
      <c r="B176" s="154"/>
      <c r="C176" s="37">
        <v>22</v>
      </c>
      <c r="D176" s="41" t="s">
        <v>468</v>
      </c>
      <c r="E176" s="41">
        <v>159932391.17550001</v>
      </c>
      <c r="F176" s="41">
        <v>0</v>
      </c>
      <c r="G176" s="41">
        <v>1657580.8156999999</v>
      </c>
      <c r="H176" s="41">
        <v>3798823.0447</v>
      </c>
      <c r="I176" s="41">
        <v>4847699.1597999996</v>
      </c>
      <c r="J176" s="41">
        <v>0</v>
      </c>
      <c r="K176" s="41">
        <f t="shared" si="37"/>
        <v>4847699.1597999996</v>
      </c>
      <c r="L176" s="41">
        <v>76470748.605000004</v>
      </c>
      <c r="M176" s="46">
        <f t="shared" si="39"/>
        <v>246707242.80070001</v>
      </c>
      <c r="N176" s="45"/>
      <c r="O176" s="154"/>
      <c r="P176" s="47">
        <v>19</v>
      </c>
      <c r="Q176" s="154"/>
      <c r="R176" s="41" t="s">
        <v>469</v>
      </c>
      <c r="S176" s="41">
        <v>156473965.16190001</v>
      </c>
      <c r="T176" s="41">
        <v>0</v>
      </c>
      <c r="U176" s="41">
        <v>1621736.7908000001</v>
      </c>
      <c r="V176" s="41">
        <v>4212507.3679</v>
      </c>
      <c r="W176" s="41">
        <v>4742871.0586000001</v>
      </c>
      <c r="X176" s="41">
        <f t="shared" si="48"/>
        <v>2371435.5293000001</v>
      </c>
      <c r="Y176" s="41">
        <f t="shared" si="49"/>
        <v>2371435.5293000001</v>
      </c>
      <c r="Z176" s="41">
        <v>73196176.3178</v>
      </c>
      <c r="AA176" s="46">
        <f t="shared" si="40"/>
        <v>237875821.16770005</v>
      </c>
    </row>
    <row r="177" spans="1:27" ht="24.9" customHeight="1">
      <c r="A177" s="152"/>
      <c r="B177" s="154"/>
      <c r="C177" s="37">
        <v>23</v>
      </c>
      <c r="D177" s="41" t="s">
        <v>470</v>
      </c>
      <c r="E177" s="41">
        <v>148932125.82350001</v>
      </c>
      <c r="F177" s="41">
        <v>0</v>
      </c>
      <c r="G177" s="41">
        <v>1543571.2102999999</v>
      </c>
      <c r="H177" s="41">
        <v>3694170.7629999998</v>
      </c>
      <c r="I177" s="41">
        <v>4514270.9110000003</v>
      </c>
      <c r="J177" s="41">
        <v>0</v>
      </c>
      <c r="K177" s="41">
        <f t="shared" si="37"/>
        <v>4514270.9110000003</v>
      </c>
      <c r="L177" s="41">
        <v>74535905.080699995</v>
      </c>
      <c r="M177" s="46">
        <f t="shared" si="39"/>
        <v>233220043.78850001</v>
      </c>
      <c r="N177" s="45"/>
      <c r="O177" s="154"/>
      <c r="P177" s="47">
        <v>20</v>
      </c>
      <c r="Q177" s="154"/>
      <c r="R177" s="41" t="s">
        <v>471</v>
      </c>
      <c r="S177" s="41">
        <v>180475194.75740001</v>
      </c>
      <c r="T177" s="41">
        <v>0</v>
      </c>
      <c r="U177" s="41">
        <v>1870491.7642999999</v>
      </c>
      <c r="V177" s="41">
        <v>4408734.5110999998</v>
      </c>
      <c r="W177" s="41">
        <v>5470370.5955999997</v>
      </c>
      <c r="X177" s="41">
        <f t="shared" si="48"/>
        <v>2735185.2977999998</v>
      </c>
      <c r="Y177" s="41">
        <f t="shared" si="49"/>
        <v>2735185.2977999998</v>
      </c>
      <c r="Z177" s="41">
        <v>76824084.004800007</v>
      </c>
      <c r="AA177" s="46">
        <f t="shared" si="40"/>
        <v>266313690.33539999</v>
      </c>
    </row>
    <row r="178" spans="1:27" ht="24.9" customHeight="1">
      <c r="A178" s="152"/>
      <c r="B178" s="154"/>
      <c r="C178" s="37">
        <v>24</v>
      </c>
      <c r="D178" s="41" t="s">
        <v>472</v>
      </c>
      <c r="E178" s="41">
        <v>145371875.59130001</v>
      </c>
      <c r="F178" s="41">
        <v>0</v>
      </c>
      <c r="G178" s="41">
        <v>1506671.8526999999</v>
      </c>
      <c r="H178" s="41">
        <v>3638182.2861000001</v>
      </c>
      <c r="I178" s="41">
        <v>4406356.4232999999</v>
      </c>
      <c r="J178" s="41">
        <v>0</v>
      </c>
      <c r="K178" s="41">
        <f t="shared" si="37"/>
        <v>4406356.4232999999</v>
      </c>
      <c r="L178" s="41">
        <v>73500772.924799994</v>
      </c>
      <c r="M178" s="46">
        <f t="shared" si="39"/>
        <v>228423859.07819998</v>
      </c>
      <c r="N178" s="45"/>
      <c r="O178" s="154"/>
      <c r="P178" s="47">
        <v>21</v>
      </c>
      <c r="Q178" s="154"/>
      <c r="R178" s="41" t="s">
        <v>473</v>
      </c>
      <c r="S178" s="41">
        <v>169778520.60139999</v>
      </c>
      <c r="T178" s="41">
        <v>0</v>
      </c>
      <c r="U178" s="41">
        <v>1759628.6568</v>
      </c>
      <c r="V178" s="41">
        <v>4360375.2150999997</v>
      </c>
      <c r="W178" s="41">
        <v>5146144.4776999997</v>
      </c>
      <c r="X178" s="41">
        <f t="shared" si="48"/>
        <v>2573072.2388499998</v>
      </c>
      <c r="Y178" s="41">
        <f t="shared" si="49"/>
        <v>2573072.2388499998</v>
      </c>
      <c r="Z178" s="41">
        <v>75930002.489500001</v>
      </c>
      <c r="AA178" s="46">
        <f t="shared" si="40"/>
        <v>254401599.20164996</v>
      </c>
    </row>
    <row r="179" spans="1:27" ht="24.9" customHeight="1">
      <c r="A179" s="152"/>
      <c r="B179" s="154"/>
      <c r="C179" s="37">
        <v>25</v>
      </c>
      <c r="D179" s="41" t="s">
        <v>474</v>
      </c>
      <c r="E179" s="41">
        <v>166257278.199</v>
      </c>
      <c r="F179" s="41">
        <v>0</v>
      </c>
      <c r="G179" s="41">
        <v>1723133.5866</v>
      </c>
      <c r="H179" s="41">
        <v>4685198.9013999999</v>
      </c>
      <c r="I179" s="41">
        <v>5039412.3536</v>
      </c>
      <c r="J179" s="41">
        <v>0</v>
      </c>
      <c r="K179" s="41">
        <f t="shared" si="37"/>
        <v>5039412.3536</v>
      </c>
      <c r="L179" s="41">
        <v>92858337.658399999</v>
      </c>
      <c r="M179" s="46">
        <f t="shared" si="39"/>
        <v>270563360.699</v>
      </c>
      <c r="N179" s="45"/>
      <c r="O179" s="154"/>
      <c r="P179" s="47">
        <v>22</v>
      </c>
      <c r="Q179" s="154"/>
      <c r="R179" s="41" t="s">
        <v>475</v>
      </c>
      <c r="S179" s="41">
        <v>200704224.5133</v>
      </c>
      <c r="T179" s="41">
        <v>0</v>
      </c>
      <c r="U179" s="41">
        <v>2080150.6795000001</v>
      </c>
      <c r="V179" s="41">
        <v>4848832.0861999998</v>
      </c>
      <c r="W179" s="41">
        <v>6083531.2558000004</v>
      </c>
      <c r="X179" s="41">
        <f t="shared" si="48"/>
        <v>3041765.6279000002</v>
      </c>
      <c r="Y179" s="41">
        <f t="shared" si="49"/>
        <v>3041765.6279000002</v>
      </c>
      <c r="Z179" s="41">
        <v>84960743.131699994</v>
      </c>
      <c r="AA179" s="46">
        <f t="shared" si="40"/>
        <v>295635716.03860003</v>
      </c>
    </row>
    <row r="180" spans="1:27" ht="24.9" customHeight="1">
      <c r="A180" s="152"/>
      <c r="B180" s="154"/>
      <c r="C180" s="37">
        <v>26</v>
      </c>
      <c r="D180" s="41" t="s">
        <v>476</v>
      </c>
      <c r="E180" s="41">
        <v>144518978.4411</v>
      </c>
      <c r="F180" s="41">
        <v>0</v>
      </c>
      <c r="G180" s="41">
        <v>1497832.2052</v>
      </c>
      <c r="H180" s="41">
        <v>3555454.6409</v>
      </c>
      <c r="I180" s="41">
        <v>4380504.3194000004</v>
      </c>
      <c r="J180" s="41">
        <v>0</v>
      </c>
      <c r="K180" s="41">
        <f t="shared" si="37"/>
        <v>4380504.3194000004</v>
      </c>
      <c r="L180" s="41">
        <v>71971278.814500004</v>
      </c>
      <c r="M180" s="46">
        <f t="shared" si="39"/>
        <v>225924048.42109999</v>
      </c>
      <c r="N180" s="45"/>
      <c r="O180" s="154"/>
      <c r="P180" s="47">
        <v>23</v>
      </c>
      <c r="Q180" s="154"/>
      <c r="R180" s="41" t="s">
        <v>477</v>
      </c>
      <c r="S180" s="41">
        <v>146780039.1988</v>
      </c>
      <c r="T180" s="41">
        <v>0</v>
      </c>
      <c r="U180" s="41">
        <v>1521266.4258999999</v>
      </c>
      <c r="V180" s="41">
        <v>4693894.6957999999</v>
      </c>
      <c r="W180" s="41">
        <v>4449039.1688000001</v>
      </c>
      <c r="X180" s="41">
        <f t="shared" si="48"/>
        <v>2224519.5844000001</v>
      </c>
      <c r="Y180" s="41">
        <f t="shared" si="49"/>
        <v>2224519.5844000001</v>
      </c>
      <c r="Z180" s="41">
        <v>82096213.076100007</v>
      </c>
      <c r="AA180" s="46">
        <f t="shared" si="40"/>
        <v>237315932.98100001</v>
      </c>
    </row>
    <row r="181" spans="1:27" ht="24.9" customHeight="1">
      <c r="A181" s="152"/>
      <c r="B181" s="155"/>
      <c r="C181" s="37">
        <v>27</v>
      </c>
      <c r="D181" s="41" t="s">
        <v>478</v>
      </c>
      <c r="E181" s="41">
        <v>140164015.99959999</v>
      </c>
      <c r="F181" s="41">
        <v>0</v>
      </c>
      <c r="G181" s="41">
        <v>1452696.2441</v>
      </c>
      <c r="H181" s="41">
        <v>3576177.7020999999</v>
      </c>
      <c r="I181" s="41">
        <v>4248501.3673</v>
      </c>
      <c r="J181" s="41">
        <v>0</v>
      </c>
      <c r="K181" s="41">
        <f t="shared" si="37"/>
        <v>4248501.3673</v>
      </c>
      <c r="L181" s="41">
        <v>72354413.133000001</v>
      </c>
      <c r="M181" s="46">
        <f t="shared" si="39"/>
        <v>221795804.4461</v>
      </c>
      <c r="N181" s="45"/>
      <c r="O181" s="154"/>
      <c r="P181" s="47">
        <v>24</v>
      </c>
      <c r="Q181" s="154"/>
      <c r="R181" s="41" t="s">
        <v>479</v>
      </c>
      <c r="S181" s="41">
        <v>119455653.89749999</v>
      </c>
      <c r="T181" s="41">
        <v>0</v>
      </c>
      <c r="U181" s="41">
        <v>1238069.4040999999</v>
      </c>
      <c r="V181" s="41">
        <v>3599029.0427000001</v>
      </c>
      <c r="W181" s="41">
        <v>3620811.699</v>
      </c>
      <c r="X181" s="41">
        <f t="shared" si="48"/>
        <v>1810405.8495</v>
      </c>
      <c r="Y181" s="41">
        <f t="shared" si="49"/>
        <v>1810405.8495</v>
      </c>
      <c r="Z181" s="41">
        <v>61854000.634900004</v>
      </c>
      <c r="AA181" s="46">
        <f t="shared" si="40"/>
        <v>187957158.82870001</v>
      </c>
    </row>
    <row r="182" spans="1:27" ht="24.9" customHeight="1">
      <c r="A182" s="37"/>
      <c r="B182" s="145" t="s">
        <v>480</v>
      </c>
      <c r="C182" s="146"/>
      <c r="D182" s="42"/>
      <c r="E182" s="42">
        <f>SUM(E155:E181)</f>
        <v>4330229161.6655006</v>
      </c>
      <c r="F182" s="42">
        <f t="shared" ref="F182:M182" si="50">SUM(F155:F181)</f>
        <v>0</v>
      </c>
      <c r="G182" s="42">
        <f t="shared" si="50"/>
        <v>44879619.026600003</v>
      </c>
      <c r="H182" s="42">
        <f t="shared" si="50"/>
        <v>107985212.28219999</v>
      </c>
      <c r="I182" s="42">
        <f t="shared" si="50"/>
        <v>131253263.42079996</v>
      </c>
      <c r="J182" s="42">
        <f t="shared" si="50"/>
        <v>0</v>
      </c>
      <c r="K182" s="42">
        <f t="shared" si="37"/>
        <v>131253263.42079996</v>
      </c>
      <c r="L182" s="42">
        <f t="shared" si="50"/>
        <v>2164861188.4409995</v>
      </c>
      <c r="M182" s="42">
        <f t="shared" si="50"/>
        <v>6779208444.8361006</v>
      </c>
      <c r="N182" s="45"/>
      <c r="O182" s="155"/>
      <c r="P182" s="47">
        <v>25</v>
      </c>
      <c r="Q182" s="155"/>
      <c r="R182" s="41" t="s">
        <v>481</v>
      </c>
      <c r="S182" s="41">
        <v>133156106.0038</v>
      </c>
      <c r="T182" s="41">
        <v>0</v>
      </c>
      <c r="U182" s="41">
        <v>1380064.4458999999</v>
      </c>
      <c r="V182" s="41">
        <v>3584536.0677999998</v>
      </c>
      <c r="W182" s="41">
        <v>4036085.1135</v>
      </c>
      <c r="X182" s="41">
        <f t="shared" si="48"/>
        <v>2018042.55675</v>
      </c>
      <c r="Y182" s="41">
        <f t="shared" si="49"/>
        <v>2018042.55675</v>
      </c>
      <c r="Z182" s="41">
        <v>61586050.065099999</v>
      </c>
      <c r="AA182" s="46">
        <f t="shared" si="40"/>
        <v>201724799.13935</v>
      </c>
    </row>
    <row r="183" spans="1:27" ht="24.9" customHeight="1">
      <c r="A183" s="152">
        <v>9</v>
      </c>
      <c r="B183" s="153" t="s">
        <v>482</v>
      </c>
      <c r="C183" s="37">
        <v>1</v>
      </c>
      <c r="D183" s="41" t="s">
        <v>483</v>
      </c>
      <c r="E183" s="41">
        <v>148592472.89320001</v>
      </c>
      <c r="F183" s="41">
        <f>-2141737.01</f>
        <v>-2141737.0099999998</v>
      </c>
      <c r="G183" s="41">
        <v>1540050.9591000001</v>
      </c>
      <c r="H183" s="41">
        <v>4165570.5792</v>
      </c>
      <c r="I183" s="41">
        <v>4503975.7155999998</v>
      </c>
      <c r="J183" s="41">
        <f t="shared" ref="J183:J226" si="51">I183/2</f>
        <v>2251987.8577999999</v>
      </c>
      <c r="K183" s="41">
        <f t="shared" si="37"/>
        <v>2251987.8577999999</v>
      </c>
      <c r="L183" s="41">
        <v>68983267.284299999</v>
      </c>
      <c r="M183" s="46">
        <f t="shared" si="39"/>
        <v>223391612.56360003</v>
      </c>
      <c r="N183" s="45"/>
      <c r="O183" s="37"/>
      <c r="P183" s="145" t="s">
        <v>484</v>
      </c>
      <c r="Q183" s="147"/>
      <c r="R183" s="42"/>
      <c r="S183" s="42">
        <f>SUM(S158:S182)</f>
        <v>4067877390.1914001</v>
      </c>
      <c r="T183" s="41">
        <v>0</v>
      </c>
      <c r="U183" s="42">
        <f t="shared" ref="U183:V183" si="52">SUM(U158:U182)</f>
        <v>42160537.168800004</v>
      </c>
      <c r="V183" s="42">
        <f t="shared" si="52"/>
        <v>105297039.0267</v>
      </c>
      <c r="W183" s="42">
        <f t="shared" ref="W183:Z183" si="53">SUM(W158:W182)</f>
        <v>123301137.82089996</v>
      </c>
      <c r="X183" s="42">
        <f t="shared" si="53"/>
        <v>61650568.910449982</v>
      </c>
      <c r="Y183" s="42">
        <f t="shared" si="49"/>
        <v>61650568.910449982</v>
      </c>
      <c r="Z183" s="42">
        <f t="shared" si="53"/>
        <v>1829615155.2278004</v>
      </c>
      <c r="AA183" s="49">
        <f t="shared" si="40"/>
        <v>6106600690.5251503</v>
      </c>
    </row>
    <row r="184" spans="1:27" ht="24.9" customHeight="1">
      <c r="A184" s="152"/>
      <c r="B184" s="154"/>
      <c r="C184" s="37">
        <v>2</v>
      </c>
      <c r="D184" s="41" t="s">
        <v>485</v>
      </c>
      <c r="E184" s="41">
        <v>186778935.78580001</v>
      </c>
      <c r="F184" s="41">
        <f t="shared" ref="F184:F200" si="54">-2141737.01</f>
        <v>-2141737.0099999998</v>
      </c>
      <c r="G184" s="41">
        <v>1935825.3725999999</v>
      </c>
      <c r="H184" s="41">
        <v>4217608.6710999999</v>
      </c>
      <c r="I184" s="41">
        <v>5661442.8348000003</v>
      </c>
      <c r="J184" s="41">
        <f t="shared" si="51"/>
        <v>2830721.4174000002</v>
      </c>
      <c r="K184" s="41">
        <f t="shared" si="37"/>
        <v>2830721.4174000002</v>
      </c>
      <c r="L184" s="41">
        <v>69945363.509800002</v>
      </c>
      <c r="M184" s="46">
        <f t="shared" si="39"/>
        <v>263566717.74669999</v>
      </c>
      <c r="N184" s="45"/>
      <c r="O184" s="153">
        <v>27</v>
      </c>
      <c r="P184" s="47">
        <v>1</v>
      </c>
      <c r="Q184" s="153" t="s">
        <v>111</v>
      </c>
      <c r="R184" s="41" t="s">
        <v>486</v>
      </c>
      <c r="S184" s="41">
        <v>149496324.21880001</v>
      </c>
      <c r="T184" s="41">
        <f>-5788847.52</f>
        <v>-5788847.5199999996</v>
      </c>
      <c r="U184" s="41">
        <v>1549418.7089</v>
      </c>
      <c r="V184" s="41">
        <v>5955295.4425999997</v>
      </c>
      <c r="W184" s="41">
        <v>4531372.2878999999</v>
      </c>
      <c r="X184" s="41">
        <v>0</v>
      </c>
      <c r="Y184" s="41">
        <f t="shared" si="49"/>
        <v>4531372.2878999999</v>
      </c>
      <c r="Z184" s="41">
        <v>81908285.747899994</v>
      </c>
      <c r="AA184" s="46">
        <f t="shared" si="40"/>
        <v>237651848.88609999</v>
      </c>
    </row>
    <row r="185" spans="1:27" ht="24.9" customHeight="1">
      <c r="A185" s="152"/>
      <c r="B185" s="154"/>
      <c r="C185" s="37">
        <v>3</v>
      </c>
      <c r="D185" s="41" t="s">
        <v>487</v>
      </c>
      <c r="E185" s="41">
        <v>178802442.2559</v>
      </c>
      <c r="F185" s="41">
        <f t="shared" si="54"/>
        <v>-2141737.0099999998</v>
      </c>
      <c r="G185" s="41">
        <v>1853154.9232000001</v>
      </c>
      <c r="H185" s="41">
        <v>5207427.0040999996</v>
      </c>
      <c r="I185" s="41">
        <v>5419667.9154000003</v>
      </c>
      <c r="J185" s="41">
        <f t="shared" si="51"/>
        <v>2709833.9577000001</v>
      </c>
      <c r="K185" s="41">
        <f t="shared" si="37"/>
        <v>2709833.9577000001</v>
      </c>
      <c r="L185" s="41">
        <v>88245428.833700001</v>
      </c>
      <c r="M185" s="46">
        <f t="shared" si="39"/>
        <v>274676549.96459997</v>
      </c>
      <c r="N185" s="45"/>
      <c r="O185" s="154"/>
      <c r="P185" s="47">
        <v>2</v>
      </c>
      <c r="Q185" s="154"/>
      <c r="R185" s="41" t="s">
        <v>488</v>
      </c>
      <c r="S185" s="41">
        <v>154332080.183</v>
      </c>
      <c r="T185" s="41">
        <f t="shared" ref="T185:T203" si="55">-5788847.52</f>
        <v>-5788847.5199999996</v>
      </c>
      <c r="U185" s="41">
        <v>1599537.7389</v>
      </c>
      <c r="V185" s="41">
        <v>6358144.1794999996</v>
      </c>
      <c r="W185" s="41">
        <v>4677948.5377000002</v>
      </c>
      <c r="X185" s="41">
        <v>0</v>
      </c>
      <c r="Y185" s="41">
        <f t="shared" si="49"/>
        <v>4677948.5377000002</v>
      </c>
      <c r="Z185" s="41">
        <v>89356276.913900003</v>
      </c>
      <c r="AA185" s="46">
        <f t="shared" si="40"/>
        <v>250535140.03299999</v>
      </c>
    </row>
    <row r="186" spans="1:27" ht="24.9" customHeight="1">
      <c r="A186" s="152"/>
      <c r="B186" s="154"/>
      <c r="C186" s="37">
        <v>4</v>
      </c>
      <c r="D186" s="41" t="s">
        <v>489</v>
      </c>
      <c r="E186" s="41">
        <v>115366466.7122</v>
      </c>
      <c r="F186" s="41">
        <f t="shared" si="54"/>
        <v>-2141737.0099999998</v>
      </c>
      <c r="G186" s="41">
        <v>1195688.0066</v>
      </c>
      <c r="H186" s="41">
        <v>3240382.1902000001</v>
      </c>
      <c r="I186" s="41">
        <v>3496864.6416000002</v>
      </c>
      <c r="J186" s="41">
        <f t="shared" si="51"/>
        <v>1748432.3208000001</v>
      </c>
      <c r="K186" s="41">
        <f t="shared" si="37"/>
        <v>1748432.3208000001</v>
      </c>
      <c r="L186" s="41">
        <v>51878100.214199997</v>
      </c>
      <c r="M186" s="46">
        <f t="shared" si="39"/>
        <v>171287332.43399999</v>
      </c>
      <c r="N186" s="45"/>
      <c r="O186" s="154"/>
      <c r="P186" s="47">
        <v>3</v>
      </c>
      <c r="Q186" s="154"/>
      <c r="R186" s="41" t="s">
        <v>490</v>
      </c>
      <c r="S186" s="41">
        <v>237213516.33039999</v>
      </c>
      <c r="T186" s="41">
        <f t="shared" si="55"/>
        <v>-5788847.5199999996</v>
      </c>
      <c r="U186" s="41">
        <v>2458542.4566000002</v>
      </c>
      <c r="V186" s="41">
        <v>8631977.5358000007</v>
      </c>
      <c r="W186" s="41">
        <v>7190161.7636000002</v>
      </c>
      <c r="X186" s="41">
        <v>0</v>
      </c>
      <c r="Y186" s="41">
        <f t="shared" si="49"/>
        <v>7190161.7636000002</v>
      </c>
      <c r="Z186" s="41">
        <v>131395606.324</v>
      </c>
      <c r="AA186" s="46">
        <f t="shared" si="40"/>
        <v>381100956.89039999</v>
      </c>
    </row>
    <row r="187" spans="1:27" ht="24.9" customHeight="1">
      <c r="A187" s="152"/>
      <c r="B187" s="154"/>
      <c r="C187" s="37">
        <v>5</v>
      </c>
      <c r="D187" s="41" t="s">
        <v>491</v>
      </c>
      <c r="E187" s="41">
        <v>137813503.90470001</v>
      </c>
      <c r="F187" s="41">
        <f t="shared" si="54"/>
        <v>-2141737.0099999998</v>
      </c>
      <c r="G187" s="41">
        <v>1428334.9265999999</v>
      </c>
      <c r="H187" s="41">
        <v>3844766.4001000002</v>
      </c>
      <c r="I187" s="41">
        <v>4177255.1649000002</v>
      </c>
      <c r="J187" s="41">
        <f t="shared" si="51"/>
        <v>2088627.5824500001</v>
      </c>
      <c r="K187" s="41">
        <f t="shared" si="37"/>
        <v>2088627.5824500001</v>
      </c>
      <c r="L187" s="41">
        <v>63052141.098800004</v>
      </c>
      <c r="M187" s="46">
        <f t="shared" si="39"/>
        <v>206085636.90265003</v>
      </c>
      <c r="N187" s="45"/>
      <c r="O187" s="154"/>
      <c r="P187" s="47">
        <v>4</v>
      </c>
      <c r="Q187" s="154"/>
      <c r="R187" s="41" t="s">
        <v>492</v>
      </c>
      <c r="S187" s="41">
        <v>155969878.34459999</v>
      </c>
      <c r="T187" s="41">
        <f t="shared" si="55"/>
        <v>-5788847.5199999996</v>
      </c>
      <c r="U187" s="41">
        <v>1616512.3041999999</v>
      </c>
      <c r="V187" s="41">
        <v>5794786.3635</v>
      </c>
      <c r="W187" s="41">
        <v>4727591.7193999998</v>
      </c>
      <c r="X187" s="41">
        <v>0</v>
      </c>
      <c r="Y187" s="41">
        <f t="shared" si="49"/>
        <v>4727591.7193999998</v>
      </c>
      <c r="Z187" s="41">
        <v>78940744.598700002</v>
      </c>
      <c r="AA187" s="46">
        <f t="shared" si="40"/>
        <v>241260665.81039995</v>
      </c>
    </row>
    <row r="188" spans="1:27" ht="24.9" customHeight="1">
      <c r="A188" s="152"/>
      <c r="B188" s="154"/>
      <c r="C188" s="37">
        <v>6</v>
      </c>
      <c r="D188" s="41" t="s">
        <v>493</v>
      </c>
      <c r="E188" s="41">
        <v>158544214.083</v>
      </c>
      <c r="F188" s="41">
        <f t="shared" si="54"/>
        <v>-2141737.0099999998</v>
      </c>
      <c r="G188" s="41">
        <v>1643193.388</v>
      </c>
      <c r="H188" s="41">
        <v>4366225.4455000004</v>
      </c>
      <c r="I188" s="41">
        <v>4805622.2241000002</v>
      </c>
      <c r="J188" s="41">
        <f t="shared" si="51"/>
        <v>2402811.1120500001</v>
      </c>
      <c r="K188" s="41">
        <f t="shared" si="37"/>
        <v>2402811.1120500001</v>
      </c>
      <c r="L188" s="41">
        <v>72693036.076700002</v>
      </c>
      <c r="M188" s="46">
        <f t="shared" si="39"/>
        <v>237507743.09525001</v>
      </c>
      <c r="N188" s="45"/>
      <c r="O188" s="154"/>
      <c r="P188" s="47">
        <v>5</v>
      </c>
      <c r="Q188" s="154"/>
      <c r="R188" s="41" t="s">
        <v>494</v>
      </c>
      <c r="S188" s="41">
        <v>139776877.22659999</v>
      </c>
      <c r="T188" s="41">
        <f t="shared" si="55"/>
        <v>-5788847.5199999996</v>
      </c>
      <c r="U188" s="41">
        <v>1448683.8374000001</v>
      </c>
      <c r="V188" s="41">
        <v>5687994.2899000002</v>
      </c>
      <c r="W188" s="41">
        <v>4236766.8318999996</v>
      </c>
      <c r="X188" s="41">
        <v>0</v>
      </c>
      <c r="Y188" s="41">
        <f t="shared" si="49"/>
        <v>4236766.8318999996</v>
      </c>
      <c r="Z188" s="41">
        <v>76966339.945500001</v>
      </c>
      <c r="AA188" s="46">
        <f t="shared" si="40"/>
        <v>222327814.61129999</v>
      </c>
    </row>
    <row r="189" spans="1:27" ht="24.9" customHeight="1">
      <c r="A189" s="152"/>
      <c r="B189" s="154"/>
      <c r="C189" s="37">
        <v>7</v>
      </c>
      <c r="D189" s="41" t="s">
        <v>495</v>
      </c>
      <c r="E189" s="41">
        <v>181762581.34099999</v>
      </c>
      <c r="F189" s="41">
        <f t="shared" si="54"/>
        <v>-2141737.0099999998</v>
      </c>
      <c r="G189" s="41">
        <v>1883834.5730000001</v>
      </c>
      <c r="H189" s="41">
        <v>4505789.2544</v>
      </c>
      <c r="I189" s="41">
        <v>5509392.4774000002</v>
      </c>
      <c r="J189" s="41">
        <f t="shared" si="51"/>
        <v>2754696.2387000001</v>
      </c>
      <c r="K189" s="41">
        <f t="shared" si="37"/>
        <v>2754696.2387000001</v>
      </c>
      <c r="L189" s="41">
        <v>75273334.636299998</v>
      </c>
      <c r="M189" s="46">
        <f t="shared" si="39"/>
        <v>264038499.0334</v>
      </c>
      <c r="N189" s="45"/>
      <c r="O189" s="154"/>
      <c r="P189" s="47">
        <v>6</v>
      </c>
      <c r="Q189" s="154"/>
      <c r="R189" s="41" t="s">
        <v>496</v>
      </c>
      <c r="S189" s="41">
        <v>106324746.8537</v>
      </c>
      <c r="T189" s="41">
        <f t="shared" si="55"/>
        <v>-5788847.5199999996</v>
      </c>
      <c r="U189" s="41">
        <v>1101977.2749999999</v>
      </c>
      <c r="V189" s="41">
        <v>4752296.2309999997</v>
      </c>
      <c r="W189" s="41">
        <v>3222801.7239000001</v>
      </c>
      <c r="X189" s="41">
        <v>0</v>
      </c>
      <c r="Y189" s="41">
        <f t="shared" si="49"/>
        <v>3222801.7239000001</v>
      </c>
      <c r="Z189" s="41">
        <v>59666866.868799999</v>
      </c>
      <c r="AA189" s="46">
        <f t="shared" si="40"/>
        <v>169279841.43240002</v>
      </c>
    </row>
    <row r="190" spans="1:27" ht="24.9" customHeight="1">
      <c r="A190" s="152"/>
      <c r="B190" s="154"/>
      <c r="C190" s="37">
        <v>8</v>
      </c>
      <c r="D190" s="41" t="s">
        <v>497</v>
      </c>
      <c r="E190" s="41">
        <v>143983944.96239999</v>
      </c>
      <c r="F190" s="41">
        <f t="shared" si="54"/>
        <v>-2141737.0099999998</v>
      </c>
      <c r="G190" s="41">
        <v>1492286.9794000001</v>
      </c>
      <c r="H190" s="41">
        <v>4450245.1957</v>
      </c>
      <c r="I190" s="41">
        <v>4364286.9583000001</v>
      </c>
      <c r="J190" s="41">
        <f t="shared" si="51"/>
        <v>2182143.47915</v>
      </c>
      <c r="K190" s="41">
        <f t="shared" si="37"/>
        <v>2182143.47915</v>
      </c>
      <c r="L190" s="41">
        <v>74246419.022499993</v>
      </c>
      <c r="M190" s="46">
        <f t="shared" si="39"/>
        <v>224213302.62914997</v>
      </c>
      <c r="N190" s="45"/>
      <c r="O190" s="154"/>
      <c r="P190" s="47">
        <v>7</v>
      </c>
      <c r="Q190" s="154"/>
      <c r="R190" s="41" t="s">
        <v>498</v>
      </c>
      <c r="S190" s="41">
        <v>103579092.32979999</v>
      </c>
      <c r="T190" s="41">
        <f t="shared" si="55"/>
        <v>-5788847.5199999996</v>
      </c>
      <c r="U190" s="41">
        <v>1073520.5988</v>
      </c>
      <c r="V190" s="41">
        <v>4791429.7320999997</v>
      </c>
      <c r="W190" s="41">
        <v>3139578.3879</v>
      </c>
      <c r="X190" s="41">
        <v>0</v>
      </c>
      <c r="Y190" s="41">
        <f t="shared" si="49"/>
        <v>3139578.3879</v>
      </c>
      <c r="Z190" s="41">
        <v>60390379.054799996</v>
      </c>
      <c r="AA190" s="46">
        <f t="shared" si="40"/>
        <v>167185152.58339998</v>
      </c>
    </row>
    <row r="191" spans="1:27" ht="24.9" customHeight="1">
      <c r="A191" s="152"/>
      <c r="B191" s="154"/>
      <c r="C191" s="37">
        <v>9</v>
      </c>
      <c r="D191" s="41" t="s">
        <v>499</v>
      </c>
      <c r="E191" s="41">
        <v>153469137.83149999</v>
      </c>
      <c r="F191" s="41">
        <f t="shared" si="54"/>
        <v>-2141737.0099999998</v>
      </c>
      <c r="G191" s="41">
        <v>1590593.9804</v>
      </c>
      <c r="H191" s="41">
        <v>4550963.5524000004</v>
      </c>
      <c r="I191" s="41">
        <v>4651791.9543000003</v>
      </c>
      <c r="J191" s="41">
        <f t="shared" si="51"/>
        <v>2325895.9771500002</v>
      </c>
      <c r="K191" s="41">
        <f t="shared" si="37"/>
        <v>2325895.9771500002</v>
      </c>
      <c r="L191" s="41">
        <v>76108530.932600006</v>
      </c>
      <c r="M191" s="46">
        <f t="shared" si="39"/>
        <v>235903385.26405001</v>
      </c>
      <c r="N191" s="45"/>
      <c r="O191" s="154"/>
      <c r="P191" s="47">
        <v>8</v>
      </c>
      <c r="Q191" s="154"/>
      <c r="R191" s="41" t="s">
        <v>500</v>
      </c>
      <c r="S191" s="41">
        <v>232582462.26800001</v>
      </c>
      <c r="T191" s="41">
        <f t="shared" si="55"/>
        <v>-5788847.5199999996</v>
      </c>
      <c r="U191" s="41">
        <v>2410545.0103000002</v>
      </c>
      <c r="V191" s="41">
        <v>8617756.1499000005</v>
      </c>
      <c r="W191" s="41">
        <v>7049790.2182999998</v>
      </c>
      <c r="X191" s="41">
        <v>0</v>
      </c>
      <c r="Y191" s="41">
        <f t="shared" si="49"/>
        <v>7049790.2182999998</v>
      </c>
      <c r="Z191" s="41">
        <v>131132676.9744</v>
      </c>
      <c r="AA191" s="46">
        <f t="shared" si="40"/>
        <v>376004383.10089999</v>
      </c>
    </row>
    <row r="192" spans="1:27" ht="24.9" customHeight="1">
      <c r="A192" s="152"/>
      <c r="B192" s="154"/>
      <c r="C192" s="37">
        <v>10</v>
      </c>
      <c r="D192" s="41" t="s">
        <v>501</v>
      </c>
      <c r="E192" s="41">
        <v>120172315.82340001</v>
      </c>
      <c r="F192" s="41">
        <f t="shared" si="54"/>
        <v>-2141737.0099999998</v>
      </c>
      <c r="G192" s="41">
        <v>1245497.0743</v>
      </c>
      <c r="H192" s="41">
        <v>3633865.2226999998</v>
      </c>
      <c r="I192" s="41">
        <v>3642534.3868999998</v>
      </c>
      <c r="J192" s="41">
        <f t="shared" si="51"/>
        <v>1821267.1934499999</v>
      </c>
      <c r="K192" s="41">
        <f t="shared" si="37"/>
        <v>1821267.1934499999</v>
      </c>
      <c r="L192" s="41">
        <v>59152935.3618</v>
      </c>
      <c r="M192" s="46">
        <f t="shared" si="39"/>
        <v>183884143.66565001</v>
      </c>
      <c r="N192" s="45"/>
      <c r="O192" s="154"/>
      <c r="P192" s="47">
        <v>9</v>
      </c>
      <c r="Q192" s="154"/>
      <c r="R192" s="41" t="s">
        <v>502</v>
      </c>
      <c r="S192" s="41">
        <v>138415486.19389999</v>
      </c>
      <c r="T192" s="41">
        <f t="shared" si="55"/>
        <v>-5788847.5199999996</v>
      </c>
      <c r="U192" s="41">
        <v>1434574.0274</v>
      </c>
      <c r="V192" s="41">
        <v>5205273.7071000002</v>
      </c>
      <c r="W192" s="41">
        <v>4195501.8065999998</v>
      </c>
      <c r="X192" s="41">
        <v>0</v>
      </c>
      <c r="Y192" s="41">
        <f t="shared" si="49"/>
        <v>4195501.8065999998</v>
      </c>
      <c r="Z192" s="41">
        <v>68041653.560599998</v>
      </c>
      <c r="AA192" s="46">
        <f t="shared" si="40"/>
        <v>211503641.77560002</v>
      </c>
    </row>
    <row r="193" spans="1:27" ht="24.9" customHeight="1">
      <c r="A193" s="152"/>
      <c r="B193" s="154"/>
      <c r="C193" s="37">
        <v>11</v>
      </c>
      <c r="D193" s="41" t="s">
        <v>503</v>
      </c>
      <c r="E193" s="41">
        <v>163973430.45460001</v>
      </c>
      <c r="F193" s="41">
        <f t="shared" si="54"/>
        <v>-2141737.0099999998</v>
      </c>
      <c r="G193" s="41">
        <v>1699463.1957</v>
      </c>
      <c r="H193" s="41">
        <v>4310261.6584999999</v>
      </c>
      <c r="I193" s="41">
        <v>4970186.8095000004</v>
      </c>
      <c r="J193" s="41">
        <f t="shared" si="51"/>
        <v>2485093.4047500002</v>
      </c>
      <c r="K193" s="41">
        <f t="shared" si="37"/>
        <v>2485093.4047500002</v>
      </c>
      <c r="L193" s="41">
        <v>71658360.395300001</v>
      </c>
      <c r="M193" s="46">
        <f t="shared" si="39"/>
        <v>241984872.09885001</v>
      </c>
      <c r="N193" s="45"/>
      <c r="O193" s="154"/>
      <c r="P193" s="47">
        <v>10</v>
      </c>
      <c r="Q193" s="154"/>
      <c r="R193" s="41" t="s">
        <v>504</v>
      </c>
      <c r="S193" s="41">
        <v>172936615.58199999</v>
      </c>
      <c r="T193" s="41">
        <f t="shared" si="55"/>
        <v>-5788847.5199999996</v>
      </c>
      <c r="U193" s="41">
        <v>1792359.9728999999</v>
      </c>
      <c r="V193" s="41">
        <v>6638440.4527000003</v>
      </c>
      <c r="W193" s="41">
        <v>5241869.2666999996</v>
      </c>
      <c r="X193" s="41">
        <v>0</v>
      </c>
      <c r="Y193" s="41">
        <f t="shared" si="49"/>
        <v>5241869.2666999996</v>
      </c>
      <c r="Z193" s="41">
        <v>94538480.495900005</v>
      </c>
      <c r="AA193" s="46">
        <f t="shared" si="40"/>
        <v>275358918.25019997</v>
      </c>
    </row>
    <row r="194" spans="1:27" ht="24.9" customHeight="1">
      <c r="A194" s="152"/>
      <c r="B194" s="154"/>
      <c r="C194" s="37">
        <v>12</v>
      </c>
      <c r="D194" s="41" t="s">
        <v>505</v>
      </c>
      <c r="E194" s="41">
        <v>141505761.32879999</v>
      </c>
      <c r="F194" s="41">
        <f t="shared" si="54"/>
        <v>-2141737.0099999998</v>
      </c>
      <c r="G194" s="41">
        <v>1466602.4410000001</v>
      </c>
      <c r="H194" s="41">
        <v>3881817.7190999999</v>
      </c>
      <c r="I194" s="41">
        <v>4289170.9130999995</v>
      </c>
      <c r="J194" s="41">
        <f t="shared" si="51"/>
        <v>2144585.4565499998</v>
      </c>
      <c r="K194" s="41">
        <f t="shared" si="37"/>
        <v>2144585.4565499998</v>
      </c>
      <c r="L194" s="41">
        <v>63737157.263099998</v>
      </c>
      <c r="M194" s="46">
        <f t="shared" si="39"/>
        <v>210594187.19855002</v>
      </c>
      <c r="N194" s="45"/>
      <c r="O194" s="154"/>
      <c r="P194" s="47">
        <v>11</v>
      </c>
      <c r="Q194" s="154"/>
      <c r="R194" s="41" t="s">
        <v>506</v>
      </c>
      <c r="S194" s="41">
        <v>133420674.59999999</v>
      </c>
      <c r="T194" s="41">
        <f t="shared" si="55"/>
        <v>-5788847.5199999996</v>
      </c>
      <c r="U194" s="41">
        <v>1382806.5035000001</v>
      </c>
      <c r="V194" s="41">
        <v>5566042.6140999999</v>
      </c>
      <c r="W194" s="41">
        <v>4044104.4331</v>
      </c>
      <c r="X194" s="41">
        <v>0</v>
      </c>
      <c r="Y194" s="41">
        <f t="shared" si="49"/>
        <v>4044104.4331</v>
      </c>
      <c r="Z194" s="41">
        <v>74711659.909199998</v>
      </c>
      <c r="AA194" s="46">
        <f t="shared" si="40"/>
        <v>213336440.5399</v>
      </c>
    </row>
    <row r="195" spans="1:27" ht="24.9" customHeight="1">
      <c r="A195" s="152"/>
      <c r="B195" s="154"/>
      <c r="C195" s="37">
        <v>13</v>
      </c>
      <c r="D195" s="41" t="s">
        <v>507</v>
      </c>
      <c r="E195" s="41">
        <v>155960730.31299999</v>
      </c>
      <c r="F195" s="41">
        <f t="shared" si="54"/>
        <v>-2141737.0099999998</v>
      </c>
      <c r="G195" s="41">
        <v>1616417.4916999999</v>
      </c>
      <c r="H195" s="41">
        <v>4393063.3733999999</v>
      </c>
      <c r="I195" s="41">
        <v>4727314.4341000002</v>
      </c>
      <c r="J195" s="41">
        <f t="shared" si="51"/>
        <v>2363657.2170500001</v>
      </c>
      <c r="K195" s="41">
        <f t="shared" ref="K195:K200" si="56">I195-J195</f>
        <v>2363657.2170500001</v>
      </c>
      <c r="L195" s="41">
        <v>73189223.929199994</v>
      </c>
      <c r="M195" s="46">
        <f t="shared" si="39"/>
        <v>235381355.31435001</v>
      </c>
      <c r="N195" s="45"/>
      <c r="O195" s="154"/>
      <c r="P195" s="47">
        <v>12</v>
      </c>
      <c r="Q195" s="154"/>
      <c r="R195" s="41" t="s">
        <v>508</v>
      </c>
      <c r="S195" s="41">
        <v>120539743.27779999</v>
      </c>
      <c r="T195" s="41">
        <f t="shared" si="55"/>
        <v>-5788847.5199999996</v>
      </c>
      <c r="U195" s="41">
        <v>1249305.1878</v>
      </c>
      <c r="V195" s="41">
        <v>5275549.4095999999</v>
      </c>
      <c r="W195" s="41">
        <v>3653671.4539000001</v>
      </c>
      <c r="X195" s="41">
        <v>0</v>
      </c>
      <c r="Y195" s="41">
        <f t="shared" si="49"/>
        <v>3653671.4539000001</v>
      </c>
      <c r="Z195" s="41">
        <v>69340932.331699997</v>
      </c>
      <c r="AA195" s="46">
        <f t="shared" si="40"/>
        <v>194270354.1408</v>
      </c>
    </row>
    <row r="196" spans="1:27" ht="24.9" customHeight="1">
      <c r="A196" s="152"/>
      <c r="B196" s="154"/>
      <c r="C196" s="37">
        <v>14</v>
      </c>
      <c r="D196" s="41" t="s">
        <v>509</v>
      </c>
      <c r="E196" s="41">
        <v>147653703.27129999</v>
      </c>
      <c r="F196" s="41">
        <f t="shared" si="54"/>
        <v>-2141737.0099999998</v>
      </c>
      <c r="G196" s="41">
        <v>1530321.3071000001</v>
      </c>
      <c r="H196" s="41">
        <v>4291522.0197999999</v>
      </c>
      <c r="I196" s="41">
        <v>4475520.7373000002</v>
      </c>
      <c r="J196" s="41">
        <f t="shared" si="51"/>
        <v>2237760.3686500001</v>
      </c>
      <c r="K196" s="41">
        <f t="shared" si="56"/>
        <v>2237760.3686500001</v>
      </c>
      <c r="L196" s="41">
        <v>71311896.200200006</v>
      </c>
      <c r="M196" s="46">
        <f t="shared" si="39"/>
        <v>224883466.15705001</v>
      </c>
      <c r="N196" s="45"/>
      <c r="O196" s="154"/>
      <c r="P196" s="47">
        <v>13</v>
      </c>
      <c r="Q196" s="154"/>
      <c r="R196" s="41" t="s">
        <v>510</v>
      </c>
      <c r="S196" s="41">
        <v>108697675.3698</v>
      </c>
      <c r="T196" s="41">
        <f t="shared" si="55"/>
        <v>-5788847.5199999996</v>
      </c>
      <c r="U196" s="41">
        <v>1126570.9221000001</v>
      </c>
      <c r="V196" s="41">
        <v>4854989.7801999999</v>
      </c>
      <c r="W196" s="41">
        <v>3294727.3887999998</v>
      </c>
      <c r="X196" s="41">
        <v>0</v>
      </c>
      <c r="Y196" s="41">
        <f t="shared" si="49"/>
        <v>3294727.3887999998</v>
      </c>
      <c r="Z196" s="41">
        <v>61565496.744099997</v>
      </c>
      <c r="AA196" s="46">
        <f t="shared" si="40"/>
        <v>173750612.685</v>
      </c>
    </row>
    <row r="197" spans="1:27" ht="24.9" customHeight="1">
      <c r="A197" s="152"/>
      <c r="B197" s="154"/>
      <c r="C197" s="37">
        <v>15</v>
      </c>
      <c r="D197" s="41" t="s">
        <v>511</v>
      </c>
      <c r="E197" s="41">
        <v>167482886.18189999</v>
      </c>
      <c r="F197" s="41">
        <f t="shared" si="54"/>
        <v>-2141737.0099999998</v>
      </c>
      <c r="G197" s="41">
        <v>1735836.1058</v>
      </c>
      <c r="H197" s="41">
        <v>4557662.7468999997</v>
      </c>
      <c r="I197" s="41">
        <v>5076561.6687000003</v>
      </c>
      <c r="J197" s="41">
        <f t="shared" si="51"/>
        <v>2538280.8343500001</v>
      </c>
      <c r="K197" s="41">
        <f t="shared" si="56"/>
        <v>2538280.8343500001</v>
      </c>
      <c r="L197" s="41">
        <v>76232387.697999999</v>
      </c>
      <c r="M197" s="46">
        <f t="shared" si="39"/>
        <v>250405316.55695003</v>
      </c>
      <c r="N197" s="45"/>
      <c r="O197" s="154"/>
      <c r="P197" s="47">
        <v>14</v>
      </c>
      <c r="Q197" s="154"/>
      <c r="R197" s="41" t="s">
        <v>512</v>
      </c>
      <c r="S197" s="41">
        <v>124961781.81829999</v>
      </c>
      <c r="T197" s="41">
        <f t="shared" si="55"/>
        <v>-5788847.5199999996</v>
      </c>
      <c r="U197" s="41">
        <v>1295136.3430000001</v>
      </c>
      <c r="V197" s="41">
        <v>4975007.4134</v>
      </c>
      <c r="W197" s="41">
        <v>3787707.5449000001</v>
      </c>
      <c r="X197" s="41">
        <v>0</v>
      </c>
      <c r="Y197" s="41">
        <f t="shared" si="49"/>
        <v>3787707.5449000001</v>
      </c>
      <c r="Z197" s="41">
        <v>63784419.606200002</v>
      </c>
      <c r="AA197" s="46">
        <f t="shared" si="40"/>
        <v>193015205.2058</v>
      </c>
    </row>
    <row r="198" spans="1:27" ht="24.9" customHeight="1">
      <c r="A198" s="152"/>
      <c r="B198" s="154"/>
      <c r="C198" s="37">
        <v>16</v>
      </c>
      <c r="D198" s="41" t="s">
        <v>513</v>
      </c>
      <c r="E198" s="41">
        <v>157405181.44279999</v>
      </c>
      <c r="F198" s="41">
        <f t="shared" si="54"/>
        <v>-2141737.0099999998</v>
      </c>
      <c r="G198" s="41">
        <v>1631388.1580999999</v>
      </c>
      <c r="H198" s="41">
        <v>4388594.5004000003</v>
      </c>
      <c r="I198" s="41">
        <v>4771097.0880000005</v>
      </c>
      <c r="J198" s="41">
        <f t="shared" si="51"/>
        <v>2385548.5440000002</v>
      </c>
      <c r="K198" s="41">
        <f t="shared" si="56"/>
        <v>2385548.5440000002</v>
      </c>
      <c r="L198" s="41">
        <v>73106602.032800004</v>
      </c>
      <c r="M198" s="46">
        <f t="shared" si="39"/>
        <v>236775577.6681</v>
      </c>
      <c r="N198" s="45"/>
      <c r="O198" s="154"/>
      <c r="P198" s="47">
        <v>15</v>
      </c>
      <c r="Q198" s="154"/>
      <c r="R198" s="41" t="s">
        <v>514</v>
      </c>
      <c r="S198" s="41">
        <v>130887236.8801</v>
      </c>
      <c r="T198" s="41">
        <f t="shared" si="55"/>
        <v>-5788847.5199999996</v>
      </c>
      <c r="U198" s="41">
        <v>1356549.2974</v>
      </c>
      <c r="V198" s="41">
        <v>5536365.3470000001</v>
      </c>
      <c r="W198" s="41">
        <v>3967313.5852999999</v>
      </c>
      <c r="X198" s="41">
        <v>0</v>
      </c>
      <c r="Y198" s="41">
        <f t="shared" si="49"/>
        <v>3967313.5852999999</v>
      </c>
      <c r="Z198" s="41">
        <v>74162977.481600001</v>
      </c>
      <c r="AA198" s="46">
        <f t="shared" si="40"/>
        <v>210121595.07139999</v>
      </c>
    </row>
    <row r="199" spans="1:27" ht="24.9" customHeight="1">
      <c r="A199" s="152"/>
      <c r="B199" s="154"/>
      <c r="C199" s="37">
        <v>17</v>
      </c>
      <c r="D199" s="41" t="s">
        <v>515</v>
      </c>
      <c r="E199" s="41">
        <v>158025708.33989999</v>
      </c>
      <c r="F199" s="41">
        <f t="shared" si="54"/>
        <v>-2141737.0099999998</v>
      </c>
      <c r="G199" s="41">
        <v>1637819.4598999999</v>
      </c>
      <c r="H199" s="41">
        <v>4590632.0015000002</v>
      </c>
      <c r="I199" s="41">
        <v>4789905.8339999998</v>
      </c>
      <c r="J199" s="41">
        <f t="shared" si="51"/>
        <v>2394952.9169999999</v>
      </c>
      <c r="K199" s="41">
        <f t="shared" si="56"/>
        <v>2394952.9169999999</v>
      </c>
      <c r="L199" s="41">
        <v>76841933.400900006</v>
      </c>
      <c r="M199" s="46">
        <f t="shared" si="39"/>
        <v>241349309.1092</v>
      </c>
      <c r="N199" s="45"/>
      <c r="O199" s="154"/>
      <c r="P199" s="47">
        <v>16</v>
      </c>
      <c r="Q199" s="154"/>
      <c r="R199" s="41" t="s">
        <v>516</v>
      </c>
      <c r="S199" s="41">
        <v>158701168.41659999</v>
      </c>
      <c r="T199" s="41">
        <f t="shared" si="55"/>
        <v>-5788847.5199999996</v>
      </c>
      <c r="U199" s="41">
        <v>1644820.1035</v>
      </c>
      <c r="V199" s="41">
        <v>6181800.6405999996</v>
      </c>
      <c r="W199" s="41">
        <v>4810379.6556000002</v>
      </c>
      <c r="X199" s="41">
        <v>0</v>
      </c>
      <c r="Y199" s="41">
        <f t="shared" si="49"/>
        <v>4810379.6556000002</v>
      </c>
      <c r="Z199" s="41">
        <v>86095983.4102</v>
      </c>
      <c r="AA199" s="46">
        <f t="shared" si="40"/>
        <v>251645304.70649999</v>
      </c>
    </row>
    <row r="200" spans="1:27" ht="24.9" customHeight="1">
      <c r="A200" s="152"/>
      <c r="B200" s="155"/>
      <c r="C200" s="37">
        <v>18</v>
      </c>
      <c r="D200" s="41" t="s">
        <v>517</v>
      </c>
      <c r="E200" s="41">
        <v>174268939.1099</v>
      </c>
      <c r="F200" s="41">
        <f t="shared" si="54"/>
        <v>-2141737.0099999998</v>
      </c>
      <c r="G200" s="41">
        <v>1806168.5197999999</v>
      </c>
      <c r="H200" s="41">
        <v>4709085.9407000002</v>
      </c>
      <c r="I200" s="41">
        <v>5282253.2289000005</v>
      </c>
      <c r="J200" s="41">
        <f t="shared" si="51"/>
        <v>2641126.6144500002</v>
      </c>
      <c r="K200" s="41">
        <f t="shared" si="56"/>
        <v>2641126.6144500002</v>
      </c>
      <c r="L200" s="41">
        <v>79031946.207200006</v>
      </c>
      <c r="M200" s="46">
        <f t="shared" ref="M200:M263" si="57">E200+F200+G200+H200+I200-J200+L200</f>
        <v>260315529.38205004</v>
      </c>
      <c r="N200" s="45"/>
      <c r="O200" s="154"/>
      <c r="P200" s="47">
        <v>17</v>
      </c>
      <c r="Q200" s="154"/>
      <c r="R200" s="41" t="s">
        <v>518</v>
      </c>
      <c r="S200" s="41">
        <v>133226461.4884</v>
      </c>
      <c r="T200" s="41">
        <f t="shared" si="55"/>
        <v>-5788847.5199999996</v>
      </c>
      <c r="U200" s="41">
        <v>1380793.6283</v>
      </c>
      <c r="V200" s="41">
        <v>5199125.9205</v>
      </c>
      <c r="W200" s="41">
        <v>4038217.6535999998</v>
      </c>
      <c r="X200" s="41">
        <v>0</v>
      </c>
      <c r="Y200" s="41">
        <f t="shared" si="49"/>
        <v>4038217.6535999998</v>
      </c>
      <c r="Z200" s="41">
        <v>67927991.393800005</v>
      </c>
      <c r="AA200" s="46">
        <f t="shared" ref="AA200:AA263" si="58">S200+T200+U200+V200+W200-X200+Z200</f>
        <v>205983742.56459999</v>
      </c>
    </row>
    <row r="201" spans="1:27" ht="24.9" customHeight="1">
      <c r="A201" s="37"/>
      <c r="B201" s="145" t="s">
        <v>519</v>
      </c>
      <c r="C201" s="146"/>
      <c r="D201" s="42"/>
      <c r="E201" s="42">
        <f>SUM(E183:E200)</f>
        <v>2791562356.0353003</v>
      </c>
      <c r="F201" s="42">
        <f t="shared" ref="F201:M201" si="59">SUM(F183:F200)</f>
        <v>-38551266.179999977</v>
      </c>
      <c r="G201" s="42">
        <f t="shared" si="59"/>
        <v>28932476.862300001</v>
      </c>
      <c r="H201" s="42">
        <f t="shared" si="59"/>
        <v>77305483.475699991</v>
      </c>
      <c r="I201" s="42">
        <f t="shared" si="59"/>
        <v>84614844.986900017</v>
      </c>
      <c r="J201" s="42">
        <f t="shared" si="59"/>
        <v>42307422.493450008</v>
      </c>
      <c r="K201" s="42">
        <f t="shared" si="59"/>
        <v>42307422.493450008</v>
      </c>
      <c r="L201" s="42">
        <f t="shared" si="59"/>
        <v>1284688064.0974002</v>
      </c>
      <c r="M201" s="42">
        <f t="shared" si="59"/>
        <v>4186244536.7841501</v>
      </c>
      <c r="N201" s="45"/>
      <c r="O201" s="154"/>
      <c r="P201" s="47">
        <v>18</v>
      </c>
      <c r="Q201" s="154"/>
      <c r="R201" s="41" t="s">
        <v>520</v>
      </c>
      <c r="S201" s="41">
        <v>123820136.771</v>
      </c>
      <c r="T201" s="41">
        <f t="shared" si="55"/>
        <v>-5788847.5199999996</v>
      </c>
      <c r="U201" s="41">
        <v>1283304.0374</v>
      </c>
      <c r="V201" s="41">
        <v>5344582.3869000003</v>
      </c>
      <c r="W201" s="41">
        <v>3753103.2242000001</v>
      </c>
      <c r="X201" s="41">
        <v>0</v>
      </c>
      <c r="Y201" s="41">
        <f t="shared" si="49"/>
        <v>3753103.2242000001</v>
      </c>
      <c r="Z201" s="41">
        <v>70617235.216399997</v>
      </c>
      <c r="AA201" s="46">
        <f t="shared" si="58"/>
        <v>199029514.11589998</v>
      </c>
    </row>
    <row r="202" spans="1:27" ht="24.9" customHeight="1">
      <c r="A202" s="152">
        <v>10</v>
      </c>
      <c r="B202" s="153" t="s">
        <v>521</v>
      </c>
      <c r="C202" s="37">
        <v>1</v>
      </c>
      <c r="D202" s="41" t="s">
        <v>522</v>
      </c>
      <c r="E202" s="41">
        <v>122033774.1066</v>
      </c>
      <c r="F202" s="41">
        <v>0</v>
      </c>
      <c r="G202" s="41">
        <v>1264789.7111</v>
      </c>
      <c r="H202" s="41">
        <v>4847084.7577</v>
      </c>
      <c r="I202" s="41">
        <v>3698956.9145</v>
      </c>
      <c r="J202" s="41">
        <f t="shared" si="51"/>
        <v>1849478.45725</v>
      </c>
      <c r="K202" s="41">
        <f t="shared" ref="K202:K265" si="60">I202-J202</f>
        <v>1849478.45725</v>
      </c>
      <c r="L202" s="55">
        <v>73211730.198599994</v>
      </c>
      <c r="M202" s="46">
        <f t="shared" si="57"/>
        <v>203206857.23124999</v>
      </c>
      <c r="N202" s="45"/>
      <c r="O202" s="154"/>
      <c r="P202" s="47">
        <v>19</v>
      </c>
      <c r="Q202" s="154"/>
      <c r="R202" s="41" t="s">
        <v>523</v>
      </c>
      <c r="S202" s="41">
        <v>117609590.9611</v>
      </c>
      <c r="T202" s="41">
        <f t="shared" si="55"/>
        <v>-5788847.5199999996</v>
      </c>
      <c r="U202" s="41">
        <v>1218936.3285000001</v>
      </c>
      <c r="V202" s="41">
        <v>4898616.8441000003</v>
      </c>
      <c r="W202" s="41">
        <v>3564855.8187000002</v>
      </c>
      <c r="X202" s="41">
        <v>0</v>
      </c>
      <c r="Y202" s="41">
        <f t="shared" si="49"/>
        <v>3564855.8187000002</v>
      </c>
      <c r="Z202" s="41">
        <v>62372087.301100001</v>
      </c>
      <c r="AA202" s="46">
        <f t="shared" si="58"/>
        <v>183875239.7335</v>
      </c>
    </row>
    <row r="203" spans="1:27" ht="24.9" customHeight="1">
      <c r="A203" s="152"/>
      <c r="B203" s="154"/>
      <c r="C203" s="37">
        <v>2</v>
      </c>
      <c r="D203" s="41" t="s">
        <v>524</v>
      </c>
      <c r="E203" s="41">
        <v>133011971.8325</v>
      </c>
      <c r="F203" s="41">
        <v>0</v>
      </c>
      <c r="G203" s="41">
        <v>1378570.6018999999</v>
      </c>
      <c r="H203" s="41">
        <v>5142483.0234000003</v>
      </c>
      <c r="I203" s="41">
        <v>4031716.2730999999</v>
      </c>
      <c r="J203" s="41">
        <f t="shared" si="51"/>
        <v>2015858.1365499999</v>
      </c>
      <c r="K203" s="41">
        <f t="shared" si="60"/>
        <v>2015858.1365499999</v>
      </c>
      <c r="L203" s="55">
        <v>78673144.056400001</v>
      </c>
      <c r="M203" s="46">
        <f t="shared" si="57"/>
        <v>220222027.65074998</v>
      </c>
      <c r="N203" s="45"/>
      <c r="O203" s="155"/>
      <c r="P203" s="47">
        <v>20</v>
      </c>
      <c r="Q203" s="155"/>
      <c r="R203" s="41" t="s">
        <v>525</v>
      </c>
      <c r="S203" s="41">
        <v>159517473.08539999</v>
      </c>
      <c r="T203" s="41">
        <f t="shared" si="55"/>
        <v>-5788847.5199999996</v>
      </c>
      <c r="U203" s="41">
        <v>1653280.4968999999</v>
      </c>
      <c r="V203" s="41">
        <v>6383936.9013</v>
      </c>
      <c r="W203" s="41">
        <v>4835122.6074999999</v>
      </c>
      <c r="X203" s="41">
        <v>0</v>
      </c>
      <c r="Y203" s="41">
        <f t="shared" si="49"/>
        <v>4835122.6074999999</v>
      </c>
      <c r="Z203" s="41">
        <v>89833140.676499993</v>
      </c>
      <c r="AA203" s="46">
        <f t="shared" si="58"/>
        <v>256434106.24759996</v>
      </c>
    </row>
    <row r="204" spans="1:27" ht="24.9" customHeight="1">
      <c r="A204" s="152"/>
      <c r="B204" s="154"/>
      <c r="C204" s="37">
        <v>3</v>
      </c>
      <c r="D204" s="41" t="s">
        <v>526</v>
      </c>
      <c r="E204" s="41">
        <v>113703316.619</v>
      </c>
      <c r="F204" s="41">
        <v>0</v>
      </c>
      <c r="G204" s="41">
        <v>1178450.6873999999</v>
      </c>
      <c r="H204" s="41">
        <v>4698393.9135999996</v>
      </c>
      <c r="I204" s="41">
        <v>3446453.0192</v>
      </c>
      <c r="J204" s="41">
        <f t="shared" si="51"/>
        <v>1723226.5096</v>
      </c>
      <c r="K204" s="41">
        <f t="shared" si="60"/>
        <v>1723226.5096</v>
      </c>
      <c r="L204" s="55">
        <v>70462688.208000004</v>
      </c>
      <c r="M204" s="46">
        <f t="shared" si="57"/>
        <v>191766075.93760002</v>
      </c>
      <c r="N204" s="45"/>
      <c r="O204" s="37"/>
      <c r="P204" s="146" t="s">
        <v>527</v>
      </c>
      <c r="Q204" s="147"/>
      <c r="R204" s="42"/>
      <c r="S204" s="42">
        <f>SUM(S184:S203)</f>
        <v>2902009022.1993003</v>
      </c>
      <c r="T204" s="42">
        <f t="shared" ref="T204:X204" si="61">SUM(T184:T203)</f>
        <v>-115776950.39999995</v>
      </c>
      <c r="U204" s="42">
        <f t="shared" si="61"/>
        <v>30077174.778800003</v>
      </c>
      <c r="V204" s="42">
        <f t="shared" si="61"/>
        <v>116649411.34179999</v>
      </c>
      <c r="W204" s="42">
        <f t="shared" si="61"/>
        <v>87962585.909499988</v>
      </c>
      <c r="X204" s="42">
        <f t="shared" si="61"/>
        <v>0</v>
      </c>
      <c r="Y204" s="42">
        <f t="shared" si="49"/>
        <v>87962585.909499988</v>
      </c>
      <c r="Z204" s="42">
        <f>SUM(Z184:Z203)</f>
        <v>1592749234.5553002</v>
      </c>
      <c r="AA204" s="42">
        <f>SUM(AA184:AA203)</f>
        <v>4613670478.3846998</v>
      </c>
    </row>
    <row r="205" spans="1:27" ht="33.75" customHeight="1">
      <c r="A205" s="152"/>
      <c r="B205" s="154"/>
      <c r="C205" s="37">
        <v>4</v>
      </c>
      <c r="D205" s="41" t="s">
        <v>528</v>
      </c>
      <c r="E205" s="41">
        <v>163412225.77059999</v>
      </c>
      <c r="F205" s="41">
        <v>0</v>
      </c>
      <c r="G205" s="41">
        <v>1693646.7248</v>
      </c>
      <c r="H205" s="41">
        <v>5710861.1202999996</v>
      </c>
      <c r="I205" s="41">
        <v>4953176.1748000002</v>
      </c>
      <c r="J205" s="41">
        <f t="shared" si="51"/>
        <v>2476588.0874000001</v>
      </c>
      <c r="K205" s="41">
        <f t="shared" si="60"/>
        <v>2476588.0874000001</v>
      </c>
      <c r="L205" s="55">
        <v>89181492.866600007</v>
      </c>
      <c r="M205" s="46">
        <f t="shared" si="57"/>
        <v>262474814.5697</v>
      </c>
      <c r="N205" s="45"/>
      <c r="O205" s="153">
        <v>28</v>
      </c>
      <c r="P205" s="47">
        <v>1</v>
      </c>
      <c r="Q205" s="159" t="s">
        <v>112</v>
      </c>
      <c r="R205" s="50" t="s">
        <v>529</v>
      </c>
      <c r="S205" s="41">
        <v>153762019.884</v>
      </c>
      <c r="T205" s="41">
        <f>-2620951.49</f>
        <v>-2620951.4900000002</v>
      </c>
      <c r="U205" s="41">
        <v>1593629.486</v>
      </c>
      <c r="V205" s="41">
        <v>4726230.3772</v>
      </c>
      <c r="W205" s="41">
        <v>4660669.4811000004</v>
      </c>
      <c r="X205" s="41">
        <f t="shared" ref="X205:X222" si="62">W205/2</f>
        <v>2330334.7405500002</v>
      </c>
      <c r="Y205" s="41">
        <f t="shared" si="49"/>
        <v>2330334.7405500002</v>
      </c>
      <c r="Z205" s="41">
        <v>77029309.309300005</v>
      </c>
      <c r="AA205" s="46">
        <f t="shared" si="58"/>
        <v>236820572.30704999</v>
      </c>
    </row>
    <row r="206" spans="1:27" ht="24.9" customHeight="1">
      <c r="A206" s="152"/>
      <c r="B206" s="154"/>
      <c r="C206" s="37">
        <v>5</v>
      </c>
      <c r="D206" s="41" t="s">
        <v>530</v>
      </c>
      <c r="E206" s="41">
        <v>148679733.0927</v>
      </c>
      <c r="F206" s="41">
        <v>0</v>
      </c>
      <c r="G206" s="41">
        <v>1540955.3465</v>
      </c>
      <c r="H206" s="41">
        <v>5637828.3783</v>
      </c>
      <c r="I206" s="41">
        <v>4506620.6531999996</v>
      </c>
      <c r="J206" s="41">
        <f t="shared" si="51"/>
        <v>2253310.3265999998</v>
      </c>
      <c r="K206" s="41">
        <f t="shared" si="60"/>
        <v>2253310.3265999998</v>
      </c>
      <c r="L206" s="55">
        <v>87831241.102300003</v>
      </c>
      <c r="M206" s="46">
        <f t="shared" si="57"/>
        <v>245943068.24640006</v>
      </c>
      <c r="N206" s="45"/>
      <c r="O206" s="154"/>
      <c r="P206" s="47">
        <v>2</v>
      </c>
      <c r="Q206" s="160"/>
      <c r="R206" s="50" t="s">
        <v>531</v>
      </c>
      <c r="S206" s="41">
        <v>162655557.20550001</v>
      </c>
      <c r="T206" s="41">
        <f t="shared" ref="T206:T222" si="63">-2620951.49</f>
        <v>-2620951.4900000002</v>
      </c>
      <c r="U206" s="41">
        <v>1685804.4153</v>
      </c>
      <c r="V206" s="41">
        <v>5042121.2649999997</v>
      </c>
      <c r="W206" s="41">
        <v>4930240.8487</v>
      </c>
      <c r="X206" s="41">
        <f t="shared" si="62"/>
        <v>2465120.42435</v>
      </c>
      <c r="Y206" s="41">
        <f t="shared" si="49"/>
        <v>2465120.42435</v>
      </c>
      <c r="Z206" s="41">
        <v>82869597.056299999</v>
      </c>
      <c r="AA206" s="46">
        <f t="shared" si="58"/>
        <v>252097248.87645</v>
      </c>
    </row>
    <row r="207" spans="1:27" ht="24.9" customHeight="1">
      <c r="A207" s="152"/>
      <c r="B207" s="154"/>
      <c r="C207" s="37">
        <v>6</v>
      </c>
      <c r="D207" s="41" t="s">
        <v>532</v>
      </c>
      <c r="E207" s="41">
        <v>152298705.7353</v>
      </c>
      <c r="F207" s="41">
        <v>0</v>
      </c>
      <c r="G207" s="41">
        <v>1578463.3182999999</v>
      </c>
      <c r="H207" s="41">
        <v>5660872.2905999999</v>
      </c>
      <c r="I207" s="41">
        <v>4616315.0717000002</v>
      </c>
      <c r="J207" s="41">
        <f t="shared" si="51"/>
        <v>2308157.5358500001</v>
      </c>
      <c r="K207" s="41">
        <f t="shared" si="60"/>
        <v>2308157.5358500001</v>
      </c>
      <c r="L207" s="55">
        <v>88257284.030000001</v>
      </c>
      <c r="M207" s="46">
        <f t="shared" si="57"/>
        <v>250103482.91005003</v>
      </c>
      <c r="N207" s="45"/>
      <c r="O207" s="154"/>
      <c r="P207" s="47">
        <v>3</v>
      </c>
      <c r="Q207" s="160"/>
      <c r="R207" s="50" t="s">
        <v>533</v>
      </c>
      <c r="S207" s="41">
        <v>165596745.6207</v>
      </c>
      <c r="T207" s="41">
        <f t="shared" si="63"/>
        <v>-2620951.4900000002</v>
      </c>
      <c r="U207" s="41">
        <v>1716287.6554</v>
      </c>
      <c r="V207" s="41">
        <v>5171282.3934000004</v>
      </c>
      <c r="W207" s="41">
        <v>5019390.9983000001</v>
      </c>
      <c r="X207" s="41">
        <f t="shared" si="62"/>
        <v>2509695.49915</v>
      </c>
      <c r="Y207" s="41">
        <f t="shared" si="49"/>
        <v>2509695.49915</v>
      </c>
      <c r="Z207" s="41">
        <v>85257567.665700004</v>
      </c>
      <c r="AA207" s="46">
        <f t="shared" si="58"/>
        <v>257630627.34434998</v>
      </c>
    </row>
    <row r="208" spans="1:27" ht="24.9" customHeight="1">
      <c r="A208" s="152"/>
      <c r="B208" s="154"/>
      <c r="C208" s="37">
        <v>7</v>
      </c>
      <c r="D208" s="41" t="s">
        <v>534</v>
      </c>
      <c r="E208" s="41">
        <v>161464730.77849999</v>
      </c>
      <c r="F208" s="41">
        <v>0</v>
      </c>
      <c r="G208" s="41">
        <v>1673462.3811000001</v>
      </c>
      <c r="H208" s="41">
        <v>5496807.8650000002</v>
      </c>
      <c r="I208" s="41">
        <v>4894145.7948000003</v>
      </c>
      <c r="J208" s="41">
        <f t="shared" si="51"/>
        <v>2447072.8974000001</v>
      </c>
      <c r="K208" s="41">
        <f t="shared" si="60"/>
        <v>2447072.8974000001</v>
      </c>
      <c r="L208" s="55">
        <v>85224010.543400005</v>
      </c>
      <c r="M208" s="46">
        <f t="shared" si="57"/>
        <v>256306084.46540004</v>
      </c>
      <c r="N208" s="45"/>
      <c r="O208" s="154"/>
      <c r="P208" s="47">
        <v>4</v>
      </c>
      <c r="Q208" s="160"/>
      <c r="R208" s="50" t="s">
        <v>535</v>
      </c>
      <c r="S208" s="41">
        <v>122825947.47390001</v>
      </c>
      <c r="T208" s="41">
        <f t="shared" si="63"/>
        <v>-2620951.4900000002</v>
      </c>
      <c r="U208" s="41">
        <v>1273000.0015</v>
      </c>
      <c r="V208" s="41">
        <v>3960983.1995000001</v>
      </c>
      <c r="W208" s="41">
        <v>3722968.4241999998</v>
      </c>
      <c r="X208" s="41">
        <f t="shared" si="62"/>
        <v>1861484.2120999999</v>
      </c>
      <c r="Y208" s="41">
        <f t="shared" si="49"/>
        <v>1861484.2120999999</v>
      </c>
      <c r="Z208" s="41">
        <v>62881184.473399997</v>
      </c>
      <c r="AA208" s="46">
        <f t="shared" si="58"/>
        <v>190181647.87040001</v>
      </c>
    </row>
    <row r="209" spans="1:27" ht="24.9" customHeight="1">
      <c r="A209" s="152"/>
      <c r="B209" s="154"/>
      <c r="C209" s="37">
        <v>8</v>
      </c>
      <c r="D209" s="41" t="s">
        <v>536</v>
      </c>
      <c r="E209" s="41">
        <v>151859941.4948</v>
      </c>
      <c r="F209" s="41">
        <v>0</v>
      </c>
      <c r="G209" s="41">
        <v>1573915.8518000001</v>
      </c>
      <c r="H209" s="41">
        <v>5323460.0346999997</v>
      </c>
      <c r="I209" s="41">
        <v>4603015.7204</v>
      </c>
      <c r="J209" s="41">
        <f t="shared" si="51"/>
        <v>2301507.8602</v>
      </c>
      <c r="K209" s="41">
        <f t="shared" si="60"/>
        <v>2301507.8602</v>
      </c>
      <c r="L209" s="55">
        <v>82019102.620199993</v>
      </c>
      <c r="M209" s="46">
        <f t="shared" si="57"/>
        <v>243077927.8617</v>
      </c>
      <c r="N209" s="45"/>
      <c r="O209" s="154"/>
      <c r="P209" s="47">
        <v>5</v>
      </c>
      <c r="Q209" s="160"/>
      <c r="R209" s="41" t="s">
        <v>537</v>
      </c>
      <c r="S209" s="41">
        <v>128706728.295</v>
      </c>
      <c r="T209" s="41">
        <f t="shared" si="63"/>
        <v>-2620951.4900000002</v>
      </c>
      <c r="U209" s="41">
        <v>1333949.9404</v>
      </c>
      <c r="V209" s="41">
        <v>4365576.6897</v>
      </c>
      <c r="W209" s="41">
        <v>3901220.3470999999</v>
      </c>
      <c r="X209" s="41">
        <f t="shared" si="62"/>
        <v>1950610.1735499999</v>
      </c>
      <c r="Y209" s="41">
        <f t="shared" si="49"/>
        <v>1950610.1735499999</v>
      </c>
      <c r="Z209" s="41">
        <v>70361433.175400004</v>
      </c>
      <c r="AA209" s="46">
        <f t="shared" si="58"/>
        <v>204097346.78405002</v>
      </c>
    </row>
    <row r="210" spans="1:27" ht="24.9" customHeight="1">
      <c r="A210" s="152"/>
      <c r="B210" s="154"/>
      <c r="C210" s="37">
        <v>9</v>
      </c>
      <c r="D210" s="41" t="s">
        <v>538</v>
      </c>
      <c r="E210" s="41">
        <v>142889013.83320001</v>
      </c>
      <c r="F210" s="41">
        <v>0</v>
      </c>
      <c r="G210" s="41">
        <v>1480938.8289999999</v>
      </c>
      <c r="H210" s="41">
        <v>5171707.6421999997</v>
      </c>
      <c r="I210" s="41">
        <v>4331098.5799000002</v>
      </c>
      <c r="J210" s="41">
        <f t="shared" si="51"/>
        <v>2165549.2899500001</v>
      </c>
      <c r="K210" s="41">
        <f t="shared" si="60"/>
        <v>2165549.2899500001</v>
      </c>
      <c r="L210" s="55">
        <v>79213457.783500001</v>
      </c>
      <c r="M210" s="46">
        <f t="shared" si="57"/>
        <v>230920667.37785</v>
      </c>
      <c r="N210" s="45"/>
      <c r="O210" s="154"/>
      <c r="P210" s="47">
        <v>6</v>
      </c>
      <c r="Q210" s="160"/>
      <c r="R210" s="41" t="s">
        <v>539</v>
      </c>
      <c r="S210" s="41">
        <v>197791974.3795</v>
      </c>
      <c r="T210" s="41">
        <f t="shared" si="63"/>
        <v>-2620951.4900000002</v>
      </c>
      <c r="U210" s="41">
        <v>2049967.3632</v>
      </c>
      <c r="V210" s="41">
        <v>6189535.2681</v>
      </c>
      <c r="W210" s="41">
        <v>5995258.2522999998</v>
      </c>
      <c r="X210" s="41">
        <f t="shared" si="62"/>
        <v>2997629.1261499999</v>
      </c>
      <c r="Y210" s="41">
        <f t="shared" si="49"/>
        <v>2997629.1261499999</v>
      </c>
      <c r="Z210" s="41">
        <v>104083339.5307</v>
      </c>
      <c r="AA210" s="46">
        <f t="shared" si="58"/>
        <v>310491494.17764997</v>
      </c>
    </row>
    <row r="211" spans="1:27" ht="24.9" customHeight="1">
      <c r="A211" s="152"/>
      <c r="B211" s="154"/>
      <c r="C211" s="37">
        <v>10</v>
      </c>
      <c r="D211" s="41" t="s">
        <v>540</v>
      </c>
      <c r="E211" s="41">
        <v>159781809.6593</v>
      </c>
      <c r="F211" s="41">
        <v>0</v>
      </c>
      <c r="G211" s="41">
        <v>1656020.1498</v>
      </c>
      <c r="H211" s="41">
        <v>5859379.1350999996</v>
      </c>
      <c r="I211" s="41">
        <v>4843134.8942999998</v>
      </c>
      <c r="J211" s="41">
        <f t="shared" si="51"/>
        <v>2421567.4471499999</v>
      </c>
      <c r="K211" s="41">
        <f t="shared" si="60"/>
        <v>2421567.4471499999</v>
      </c>
      <c r="L211" s="55">
        <v>91927339.5352</v>
      </c>
      <c r="M211" s="46">
        <f t="shared" si="57"/>
        <v>261646115.92655003</v>
      </c>
      <c r="N211" s="45"/>
      <c r="O211" s="154"/>
      <c r="P211" s="47">
        <v>7</v>
      </c>
      <c r="Q211" s="160"/>
      <c r="R211" s="41" t="s">
        <v>541</v>
      </c>
      <c r="S211" s="41">
        <v>139301242.35440001</v>
      </c>
      <c r="T211" s="41">
        <f t="shared" si="63"/>
        <v>-2620951.4900000002</v>
      </c>
      <c r="U211" s="41">
        <v>1443754.2341</v>
      </c>
      <c r="V211" s="41">
        <v>4344483.28</v>
      </c>
      <c r="W211" s="41">
        <v>4222349.8975999998</v>
      </c>
      <c r="X211" s="41">
        <f t="shared" si="62"/>
        <v>2111174.9487999999</v>
      </c>
      <c r="Y211" s="41">
        <f t="shared" si="49"/>
        <v>2111174.9487999999</v>
      </c>
      <c r="Z211" s="41">
        <v>69971451.738399997</v>
      </c>
      <c r="AA211" s="46">
        <f t="shared" si="58"/>
        <v>214551155.06569999</v>
      </c>
    </row>
    <row r="212" spans="1:27" ht="24.9" customHeight="1">
      <c r="A212" s="152"/>
      <c r="B212" s="154"/>
      <c r="C212" s="37">
        <v>11</v>
      </c>
      <c r="D212" s="41" t="s">
        <v>542</v>
      </c>
      <c r="E212" s="41">
        <v>134265966.62819999</v>
      </c>
      <c r="F212" s="41">
        <v>0</v>
      </c>
      <c r="G212" s="41">
        <v>1391567.3295</v>
      </c>
      <c r="H212" s="41">
        <v>4834410.6058999998</v>
      </c>
      <c r="I212" s="41">
        <v>4069726.0186999999</v>
      </c>
      <c r="J212" s="41">
        <f t="shared" si="51"/>
        <v>2034863.0093499999</v>
      </c>
      <c r="K212" s="41">
        <f t="shared" si="60"/>
        <v>2034863.0093499999</v>
      </c>
      <c r="L212" s="55">
        <v>72977406.588400006</v>
      </c>
      <c r="M212" s="46">
        <f t="shared" si="57"/>
        <v>215504214.16134998</v>
      </c>
      <c r="N212" s="45"/>
      <c r="O212" s="154"/>
      <c r="P212" s="47">
        <v>8</v>
      </c>
      <c r="Q212" s="160"/>
      <c r="R212" s="41" t="s">
        <v>543</v>
      </c>
      <c r="S212" s="41">
        <v>140346639.65619999</v>
      </c>
      <c r="T212" s="41">
        <f t="shared" si="63"/>
        <v>-2620951.4900000002</v>
      </c>
      <c r="U212" s="41">
        <v>1454589.0031000001</v>
      </c>
      <c r="V212" s="41">
        <v>4733785.4884000001</v>
      </c>
      <c r="W212" s="41">
        <v>4254036.8597999997</v>
      </c>
      <c r="X212" s="41">
        <f t="shared" si="62"/>
        <v>2127018.4298999999</v>
      </c>
      <c r="Y212" s="41">
        <f t="shared" si="49"/>
        <v>2127018.4298999999</v>
      </c>
      <c r="Z212" s="41">
        <v>77168990.526299998</v>
      </c>
      <c r="AA212" s="46">
        <f t="shared" si="58"/>
        <v>223210071.61390001</v>
      </c>
    </row>
    <row r="213" spans="1:27" ht="24.9" customHeight="1">
      <c r="A213" s="152"/>
      <c r="B213" s="154"/>
      <c r="C213" s="37">
        <v>12</v>
      </c>
      <c r="D213" s="41" t="s">
        <v>544</v>
      </c>
      <c r="E213" s="41">
        <v>138475038.83419999</v>
      </c>
      <c r="F213" s="41">
        <v>0</v>
      </c>
      <c r="G213" s="41">
        <v>1435191.2464000001</v>
      </c>
      <c r="H213" s="41">
        <v>5214256.5802999996</v>
      </c>
      <c r="I213" s="41">
        <v>4197306.9024</v>
      </c>
      <c r="J213" s="41">
        <f t="shared" si="51"/>
        <v>2098653.4512</v>
      </c>
      <c r="K213" s="41">
        <f t="shared" si="60"/>
        <v>2098653.4512</v>
      </c>
      <c r="L213" s="55">
        <v>80000115.617799997</v>
      </c>
      <c r="M213" s="46">
        <f t="shared" si="57"/>
        <v>227223255.72989997</v>
      </c>
      <c r="N213" s="45"/>
      <c r="O213" s="154"/>
      <c r="P213" s="47">
        <v>9</v>
      </c>
      <c r="Q213" s="160"/>
      <c r="R213" s="41" t="s">
        <v>545</v>
      </c>
      <c r="S213" s="41">
        <v>168730930.958</v>
      </c>
      <c r="T213" s="41">
        <f t="shared" si="63"/>
        <v>-2620951.4900000002</v>
      </c>
      <c r="U213" s="41">
        <v>1748771.1658000001</v>
      </c>
      <c r="V213" s="41">
        <v>5204852.4356000004</v>
      </c>
      <c r="W213" s="41">
        <v>5114391.0636999998</v>
      </c>
      <c r="X213" s="41">
        <f t="shared" si="62"/>
        <v>2557195.5318499999</v>
      </c>
      <c r="Y213" s="41">
        <f t="shared" si="49"/>
        <v>2557195.5318499999</v>
      </c>
      <c r="Z213" s="41">
        <v>85878220.916299999</v>
      </c>
      <c r="AA213" s="46">
        <f t="shared" si="58"/>
        <v>261499019.51754999</v>
      </c>
    </row>
    <row r="214" spans="1:27" ht="24.9" customHeight="1">
      <c r="A214" s="152"/>
      <c r="B214" s="154"/>
      <c r="C214" s="37">
        <v>13</v>
      </c>
      <c r="D214" s="41" t="s">
        <v>546</v>
      </c>
      <c r="E214" s="41">
        <v>126840147.1425</v>
      </c>
      <c r="F214" s="41">
        <v>0</v>
      </c>
      <c r="G214" s="41">
        <v>1314604.2087999999</v>
      </c>
      <c r="H214" s="41">
        <v>5055451.1047</v>
      </c>
      <c r="I214" s="41">
        <v>3844642.5405999999</v>
      </c>
      <c r="J214" s="41">
        <f t="shared" si="51"/>
        <v>1922321.2703</v>
      </c>
      <c r="K214" s="41">
        <f t="shared" si="60"/>
        <v>1922321.2703</v>
      </c>
      <c r="L214" s="55">
        <v>77064071.213599995</v>
      </c>
      <c r="M214" s="46">
        <f t="shared" si="57"/>
        <v>212196594.93989998</v>
      </c>
      <c r="N214" s="45"/>
      <c r="O214" s="154"/>
      <c r="P214" s="47">
        <v>10</v>
      </c>
      <c r="Q214" s="160"/>
      <c r="R214" s="41" t="s">
        <v>547</v>
      </c>
      <c r="S214" s="41">
        <v>183093766.08450001</v>
      </c>
      <c r="T214" s="41">
        <f t="shared" si="63"/>
        <v>-2620951.4900000002</v>
      </c>
      <c r="U214" s="41">
        <v>1897631.3173</v>
      </c>
      <c r="V214" s="41">
        <v>5674372.1486999998</v>
      </c>
      <c r="W214" s="41">
        <v>5549741.9220000003</v>
      </c>
      <c r="X214" s="41">
        <f t="shared" si="62"/>
        <v>2774870.9610000001</v>
      </c>
      <c r="Y214" s="41">
        <f t="shared" si="49"/>
        <v>2774870.9610000001</v>
      </c>
      <c r="Z214" s="41">
        <v>94558845.567000002</v>
      </c>
      <c r="AA214" s="46">
        <f t="shared" si="58"/>
        <v>285378534.58850002</v>
      </c>
    </row>
    <row r="215" spans="1:27" ht="24.9" customHeight="1">
      <c r="A215" s="152"/>
      <c r="B215" s="154"/>
      <c r="C215" s="37">
        <v>14</v>
      </c>
      <c r="D215" s="41" t="s">
        <v>548</v>
      </c>
      <c r="E215" s="41">
        <v>124222807.0606</v>
      </c>
      <c r="F215" s="41">
        <v>0</v>
      </c>
      <c r="G215" s="41">
        <v>1287477.4168</v>
      </c>
      <c r="H215" s="41">
        <v>4934363.5755000003</v>
      </c>
      <c r="I215" s="41">
        <v>3765308.5342999999</v>
      </c>
      <c r="J215" s="41">
        <f t="shared" si="51"/>
        <v>1882654.26715</v>
      </c>
      <c r="K215" s="41">
        <f t="shared" si="60"/>
        <v>1882654.26715</v>
      </c>
      <c r="L215" s="55">
        <v>74825367.787100002</v>
      </c>
      <c r="M215" s="46">
        <f t="shared" si="57"/>
        <v>207152670.10715002</v>
      </c>
      <c r="N215" s="45"/>
      <c r="O215" s="154"/>
      <c r="P215" s="47">
        <v>11</v>
      </c>
      <c r="Q215" s="160"/>
      <c r="R215" s="41" t="s">
        <v>549</v>
      </c>
      <c r="S215" s="41">
        <v>140094062.7317</v>
      </c>
      <c r="T215" s="41">
        <f t="shared" si="63"/>
        <v>-2620951.4900000002</v>
      </c>
      <c r="U215" s="41">
        <v>1451971.2302999999</v>
      </c>
      <c r="V215" s="41">
        <v>4558083.8870999999</v>
      </c>
      <c r="W215" s="41">
        <v>4246381.0188999996</v>
      </c>
      <c r="X215" s="41">
        <f t="shared" si="62"/>
        <v>2123190.5094499998</v>
      </c>
      <c r="Y215" s="41">
        <f t="shared" si="49"/>
        <v>2123190.5094499998</v>
      </c>
      <c r="Z215" s="41">
        <v>73920565.361200005</v>
      </c>
      <c r="AA215" s="46">
        <f t="shared" si="58"/>
        <v>219526922.22975004</v>
      </c>
    </row>
    <row r="216" spans="1:27" ht="24.9" customHeight="1">
      <c r="A216" s="152"/>
      <c r="B216" s="154"/>
      <c r="C216" s="37">
        <v>15</v>
      </c>
      <c r="D216" s="41" t="s">
        <v>550</v>
      </c>
      <c r="E216" s="41">
        <v>134796073.6388</v>
      </c>
      <c r="F216" s="41">
        <v>0</v>
      </c>
      <c r="G216" s="41">
        <v>1397061.4961000001</v>
      </c>
      <c r="H216" s="41">
        <v>5216544.5115999999</v>
      </c>
      <c r="I216" s="41">
        <v>4085794.0540999998</v>
      </c>
      <c r="J216" s="41">
        <f t="shared" si="51"/>
        <v>2042897.0270499999</v>
      </c>
      <c r="K216" s="41">
        <f t="shared" si="60"/>
        <v>2042897.0270499999</v>
      </c>
      <c r="L216" s="55">
        <v>80042415.5942</v>
      </c>
      <c r="M216" s="46">
        <f t="shared" si="57"/>
        <v>223494992.26775002</v>
      </c>
      <c r="N216" s="45"/>
      <c r="O216" s="154"/>
      <c r="P216" s="47">
        <v>12</v>
      </c>
      <c r="Q216" s="160"/>
      <c r="R216" s="41" t="s">
        <v>551</v>
      </c>
      <c r="S216" s="41">
        <v>145006537.86000001</v>
      </c>
      <c r="T216" s="41">
        <f t="shared" si="63"/>
        <v>-2620951.4900000002</v>
      </c>
      <c r="U216" s="41">
        <v>1502885.3977000001</v>
      </c>
      <c r="V216" s="41">
        <v>4705334.4867000002</v>
      </c>
      <c r="W216" s="41">
        <v>4395282.6977000004</v>
      </c>
      <c r="X216" s="41">
        <f t="shared" si="62"/>
        <v>2197641.3488500002</v>
      </c>
      <c r="Y216" s="41">
        <f t="shared" si="49"/>
        <v>2197641.3488500002</v>
      </c>
      <c r="Z216" s="41">
        <v>76642979.668799996</v>
      </c>
      <c r="AA216" s="46">
        <f t="shared" si="58"/>
        <v>227434427.27204999</v>
      </c>
    </row>
    <row r="217" spans="1:27" ht="24.9" customHeight="1">
      <c r="A217" s="152"/>
      <c r="B217" s="154"/>
      <c r="C217" s="37">
        <v>16</v>
      </c>
      <c r="D217" s="41" t="s">
        <v>552</v>
      </c>
      <c r="E217" s="41">
        <v>111320338.9056</v>
      </c>
      <c r="F217" s="41">
        <v>0</v>
      </c>
      <c r="G217" s="41">
        <v>1153752.8877999999</v>
      </c>
      <c r="H217" s="41">
        <v>4542542.9967</v>
      </c>
      <c r="I217" s="41">
        <v>3374222.7538000001</v>
      </c>
      <c r="J217" s="41">
        <f t="shared" si="51"/>
        <v>1687111.3769</v>
      </c>
      <c r="K217" s="41">
        <f t="shared" si="60"/>
        <v>1687111.3769</v>
      </c>
      <c r="L217" s="55">
        <v>67581268.593500003</v>
      </c>
      <c r="M217" s="46">
        <f t="shared" si="57"/>
        <v>186285014.76050001</v>
      </c>
      <c r="N217" s="45"/>
      <c r="O217" s="154"/>
      <c r="P217" s="47">
        <v>13</v>
      </c>
      <c r="Q217" s="160"/>
      <c r="R217" s="41" t="s">
        <v>553</v>
      </c>
      <c r="S217" s="41">
        <v>134756952.49070001</v>
      </c>
      <c r="T217" s="41">
        <f t="shared" si="63"/>
        <v>-2620951.4900000002</v>
      </c>
      <c r="U217" s="41">
        <v>1396656.0344</v>
      </c>
      <c r="V217" s="41">
        <v>4477331.4343999997</v>
      </c>
      <c r="W217" s="41">
        <v>4084608.2557000001</v>
      </c>
      <c r="X217" s="41">
        <f t="shared" si="62"/>
        <v>2042304.12785</v>
      </c>
      <c r="Y217" s="41">
        <f t="shared" si="49"/>
        <v>2042304.12785</v>
      </c>
      <c r="Z217" s="41">
        <v>72427589.216199994</v>
      </c>
      <c r="AA217" s="46">
        <f t="shared" si="58"/>
        <v>212479881.81355</v>
      </c>
    </row>
    <row r="218" spans="1:27" ht="24.9" customHeight="1">
      <c r="A218" s="152"/>
      <c r="B218" s="154"/>
      <c r="C218" s="37">
        <v>17</v>
      </c>
      <c r="D218" s="41" t="s">
        <v>554</v>
      </c>
      <c r="E218" s="41">
        <v>140216572.77079999</v>
      </c>
      <c r="F218" s="41">
        <v>0</v>
      </c>
      <c r="G218" s="41">
        <v>1453240.9561000001</v>
      </c>
      <c r="H218" s="41">
        <v>5399949.3635999998</v>
      </c>
      <c r="I218" s="41">
        <v>4250094.4117999999</v>
      </c>
      <c r="J218" s="41">
        <f t="shared" si="51"/>
        <v>2125047.2058999999</v>
      </c>
      <c r="K218" s="41">
        <f t="shared" si="60"/>
        <v>2125047.2058999999</v>
      </c>
      <c r="L218" s="55">
        <v>83433260.823599994</v>
      </c>
      <c r="M218" s="46">
        <f t="shared" si="57"/>
        <v>232628071.11999995</v>
      </c>
      <c r="N218" s="45"/>
      <c r="O218" s="154"/>
      <c r="P218" s="47">
        <v>14</v>
      </c>
      <c r="Q218" s="160"/>
      <c r="R218" s="41" t="s">
        <v>555</v>
      </c>
      <c r="S218" s="41">
        <v>168531957.9955</v>
      </c>
      <c r="T218" s="41">
        <f t="shared" si="63"/>
        <v>-2620951.4900000002</v>
      </c>
      <c r="U218" s="41">
        <v>1746708.9583999999</v>
      </c>
      <c r="V218" s="41">
        <v>5178401.3163000001</v>
      </c>
      <c r="W218" s="41">
        <v>5108360.0087000001</v>
      </c>
      <c r="X218" s="41">
        <f t="shared" si="62"/>
        <v>2554180.0043500001</v>
      </c>
      <c r="Y218" s="41">
        <f t="shared" si="49"/>
        <v>2554180.0043500001</v>
      </c>
      <c r="Z218" s="41">
        <v>85389184.498699993</v>
      </c>
      <c r="AA218" s="46">
        <f t="shared" si="58"/>
        <v>260779481.28325</v>
      </c>
    </row>
    <row r="219" spans="1:27" ht="24.9" customHeight="1">
      <c r="A219" s="152"/>
      <c r="B219" s="154"/>
      <c r="C219" s="37">
        <v>18</v>
      </c>
      <c r="D219" s="41" t="s">
        <v>556</v>
      </c>
      <c r="E219" s="41">
        <v>147423204.57480001</v>
      </c>
      <c r="F219" s="41">
        <v>0</v>
      </c>
      <c r="G219" s="41">
        <v>1527932.3587</v>
      </c>
      <c r="H219" s="41">
        <v>5165173.0471000001</v>
      </c>
      <c r="I219" s="41">
        <v>4468534.108</v>
      </c>
      <c r="J219" s="41">
        <f t="shared" si="51"/>
        <v>2234267.054</v>
      </c>
      <c r="K219" s="41">
        <f t="shared" si="60"/>
        <v>2234267.054</v>
      </c>
      <c r="L219" s="55">
        <v>79092644.181899995</v>
      </c>
      <c r="M219" s="46">
        <f t="shared" si="57"/>
        <v>235443221.21650004</v>
      </c>
      <c r="N219" s="45"/>
      <c r="O219" s="154"/>
      <c r="P219" s="47">
        <v>15</v>
      </c>
      <c r="Q219" s="160"/>
      <c r="R219" s="41" t="s">
        <v>557</v>
      </c>
      <c r="S219" s="41">
        <v>111849349.5333</v>
      </c>
      <c r="T219" s="41">
        <f t="shared" si="63"/>
        <v>-2620951.4900000002</v>
      </c>
      <c r="U219" s="41">
        <v>1159235.6913000001</v>
      </c>
      <c r="V219" s="41">
        <v>3897875.7996999999</v>
      </c>
      <c r="W219" s="41">
        <v>3390257.5567000001</v>
      </c>
      <c r="X219" s="41">
        <f t="shared" si="62"/>
        <v>1695128.77835</v>
      </c>
      <c r="Y219" s="41">
        <f t="shared" si="49"/>
        <v>1695128.77835</v>
      </c>
      <c r="Z219" s="41">
        <v>61714435.484399997</v>
      </c>
      <c r="AA219" s="46">
        <f t="shared" si="58"/>
        <v>177695073.79705003</v>
      </c>
    </row>
    <row r="220" spans="1:27" ht="24.9" customHeight="1">
      <c r="A220" s="152"/>
      <c r="B220" s="154"/>
      <c r="C220" s="37">
        <v>19</v>
      </c>
      <c r="D220" s="41" t="s">
        <v>558</v>
      </c>
      <c r="E220" s="41">
        <v>192530414.21779999</v>
      </c>
      <c r="F220" s="41">
        <v>0</v>
      </c>
      <c r="G220" s="41">
        <v>1995435.1880000001</v>
      </c>
      <c r="H220" s="41">
        <v>6627366.8923000004</v>
      </c>
      <c r="I220" s="41">
        <v>5835775.4820999997</v>
      </c>
      <c r="J220" s="41">
        <f t="shared" si="51"/>
        <v>2917887.7410499998</v>
      </c>
      <c r="K220" s="41">
        <f t="shared" si="60"/>
        <v>2917887.7410499998</v>
      </c>
      <c r="L220" s="55">
        <v>106126133.04790001</v>
      </c>
      <c r="M220" s="46">
        <f t="shared" si="57"/>
        <v>310197237.08705002</v>
      </c>
      <c r="N220" s="45"/>
      <c r="O220" s="154"/>
      <c r="P220" s="47">
        <v>16</v>
      </c>
      <c r="Q220" s="160"/>
      <c r="R220" s="41" t="s">
        <v>559</v>
      </c>
      <c r="S220" s="41">
        <v>184856530.70469999</v>
      </c>
      <c r="T220" s="41">
        <f t="shared" si="63"/>
        <v>-2620951.4900000002</v>
      </c>
      <c r="U220" s="41">
        <v>1915901.0674000001</v>
      </c>
      <c r="V220" s="41">
        <v>5617231.4762000004</v>
      </c>
      <c r="W220" s="41">
        <v>5603172.9530999996</v>
      </c>
      <c r="X220" s="41">
        <f t="shared" si="62"/>
        <v>2801586.4765499998</v>
      </c>
      <c r="Y220" s="41">
        <f t="shared" si="49"/>
        <v>2801586.4765499998</v>
      </c>
      <c r="Z220" s="41">
        <v>93502411.264599994</v>
      </c>
      <c r="AA220" s="46">
        <f t="shared" si="58"/>
        <v>286072709.49944997</v>
      </c>
    </row>
    <row r="221" spans="1:27" ht="24.9" customHeight="1">
      <c r="A221" s="152"/>
      <c r="B221" s="154"/>
      <c r="C221" s="37">
        <v>20</v>
      </c>
      <c r="D221" s="41" t="s">
        <v>560</v>
      </c>
      <c r="E221" s="41">
        <v>152621834.40099999</v>
      </c>
      <c r="F221" s="41">
        <v>0</v>
      </c>
      <c r="G221" s="41">
        <v>1581812.3077</v>
      </c>
      <c r="H221" s="41">
        <v>5743040.2978999997</v>
      </c>
      <c r="I221" s="41">
        <v>4626109.4012000002</v>
      </c>
      <c r="J221" s="41">
        <f t="shared" si="51"/>
        <v>2313054.7006000001</v>
      </c>
      <c r="K221" s="41">
        <f t="shared" si="60"/>
        <v>2313054.7006000001</v>
      </c>
      <c r="L221" s="55">
        <v>89776431.383399993</v>
      </c>
      <c r="M221" s="46">
        <f t="shared" si="57"/>
        <v>252036173.09059998</v>
      </c>
      <c r="N221" s="45"/>
      <c r="O221" s="154"/>
      <c r="P221" s="47">
        <v>17</v>
      </c>
      <c r="Q221" s="160"/>
      <c r="R221" s="41" t="s">
        <v>561</v>
      </c>
      <c r="S221" s="41">
        <v>148944213.56729999</v>
      </c>
      <c r="T221" s="41">
        <f t="shared" si="63"/>
        <v>-2620951.4900000002</v>
      </c>
      <c r="U221" s="41">
        <v>1543696.4908</v>
      </c>
      <c r="V221" s="41">
        <v>4475150.4927000003</v>
      </c>
      <c r="W221" s="41">
        <v>4514637.3016999997</v>
      </c>
      <c r="X221" s="41">
        <f t="shared" si="62"/>
        <v>2257318.6508499999</v>
      </c>
      <c r="Y221" s="41">
        <f t="shared" si="49"/>
        <v>2257318.6508499999</v>
      </c>
      <c r="Z221" s="41">
        <v>72387267.296299994</v>
      </c>
      <c r="AA221" s="46">
        <f t="shared" si="58"/>
        <v>226986695.00794998</v>
      </c>
    </row>
    <row r="222" spans="1:27" ht="24.9" customHeight="1">
      <c r="A222" s="152"/>
      <c r="B222" s="154"/>
      <c r="C222" s="37">
        <v>21</v>
      </c>
      <c r="D222" s="41" t="s">
        <v>562</v>
      </c>
      <c r="E222" s="41">
        <v>121042668.1539</v>
      </c>
      <c r="F222" s="41">
        <v>0</v>
      </c>
      <c r="G222" s="41">
        <v>1254517.6317</v>
      </c>
      <c r="H222" s="41">
        <v>4976122.4365999997</v>
      </c>
      <c r="I222" s="41">
        <v>3668915.5735999998</v>
      </c>
      <c r="J222" s="41">
        <f t="shared" si="51"/>
        <v>1834457.7867999999</v>
      </c>
      <c r="K222" s="41">
        <f t="shared" si="60"/>
        <v>1834457.7867999999</v>
      </c>
      <c r="L222" s="55">
        <v>75597418.435200006</v>
      </c>
      <c r="M222" s="46">
        <f t="shared" si="57"/>
        <v>204705184.44419998</v>
      </c>
      <c r="N222" s="45"/>
      <c r="O222" s="155"/>
      <c r="P222" s="47">
        <v>18</v>
      </c>
      <c r="Q222" s="161"/>
      <c r="R222" s="41" t="s">
        <v>563</v>
      </c>
      <c r="S222" s="41">
        <v>174751024.35519999</v>
      </c>
      <c r="T222" s="41">
        <f t="shared" si="63"/>
        <v>-2620951.4900000002</v>
      </c>
      <c r="U222" s="41">
        <v>1811164.9764</v>
      </c>
      <c r="V222" s="41">
        <v>5084044.7253999999</v>
      </c>
      <c r="W222" s="41">
        <v>5296865.68</v>
      </c>
      <c r="X222" s="41">
        <f t="shared" si="62"/>
        <v>2648432.84</v>
      </c>
      <c r="Y222" s="41">
        <f t="shared" si="49"/>
        <v>2648432.84</v>
      </c>
      <c r="Z222" s="41">
        <v>83644690.868200004</v>
      </c>
      <c r="AA222" s="46">
        <f t="shared" si="58"/>
        <v>265318406.27519998</v>
      </c>
    </row>
    <row r="223" spans="1:27" ht="24.9" customHeight="1">
      <c r="A223" s="152"/>
      <c r="B223" s="154"/>
      <c r="C223" s="37">
        <v>22</v>
      </c>
      <c r="D223" s="41" t="s">
        <v>564</v>
      </c>
      <c r="E223" s="41">
        <v>142223523.36669999</v>
      </c>
      <c r="F223" s="41">
        <v>0</v>
      </c>
      <c r="G223" s="41">
        <v>1474041.5131000001</v>
      </c>
      <c r="H223" s="41">
        <v>5561125.0702</v>
      </c>
      <c r="I223" s="41">
        <v>4310926.9463999998</v>
      </c>
      <c r="J223" s="41">
        <f t="shared" si="51"/>
        <v>2155463.4731999999</v>
      </c>
      <c r="K223" s="41">
        <f t="shared" si="60"/>
        <v>2155463.4731999999</v>
      </c>
      <c r="L223" s="55">
        <v>86413126.7861</v>
      </c>
      <c r="M223" s="46">
        <f t="shared" si="57"/>
        <v>237827280.20929998</v>
      </c>
      <c r="N223" s="45"/>
      <c r="O223" s="37"/>
      <c r="P223" s="146" t="s">
        <v>565</v>
      </c>
      <c r="Q223" s="147"/>
      <c r="R223" s="42"/>
      <c r="S223" s="42">
        <f t="shared" ref="S223:W223" si="64">SUM(S205:S222)</f>
        <v>2771602181.1500993</v>
      </c>
      <c r="T223" s="42">
        <f t="shared" si="64"/>
        <v>-47177126.820000023</v>
      </c>
      <c r="U223" s="42">
        <f t="shared" si="64"/>
        <v>28725604.428800002</v>
      </c>
      <c r="V223" s="42">
        <f t="shared" si="64"/>
        <v>87406676.164099991</v>
      </c>
      <c r="W223" s="42">
        <f t="shared" si="64"/>
        <v>84009833.567299992</v>
      </c>
      <c r="X223" s="42">
        <f t="shared" ref="X223" si="65">SUM(X205:X222)</f>
        <v>42004916.783649996</v>
      </c>
      <c r="Y223" s="42">
        <f t="shared" si="49"/>
        <v>42004916.783649996</v>
      </c>
      <c r="Z223" s="42">
        <f>SUM(Z205:Z222)</f>
        <v>1429689063.6171999</v>
      </c>
      <c r="AA223" s="49">
        <f t="shared" si="58"/>
        <v>4312251315.3238487</v>
      </c>
    </row>
    <row r="224" spans="1:27" ht="24.9" customHeight="1">
      <c r="A224" s="152"/>
      <c r="B224" s="154"/>
      <c r="C224" s="37">
        <v>23</v>
      </c>
      <c r="D224" s="41" t="s">
        <v>566</v>
      </c>
      <c r="E224" s="41">
        <v>176742944.83649999</v>
      </c>
      <c r="F224" s="41">
        <v>0</v>
      </c>
      <c r="G224" s="41">
        <v>1831809.7574</v>
      </c>
      <c r="H224" s="41">
        <v>6482428.9139</v>
      </c>
      <c r="I224" s="41">
        <v>5357242.6377999997</v>
      </c>
      <c r="J224" s="41">
        <f t="shared" si="51"/>
        <v>2678621.3188999998</v>
      </c>
      <c r="K224" s="41">
        <f t="shared" si="60"/>
        <v>2678621.3188999998</v>
      </c>
      <c r="L224" s="55">
        <v>103446475.1912</v>
      </c>
      <c r="M224" s="46">
        <f t="shared" si="57"/>
        <v>291182280.01789999</v>
      </c>
      <c r="N224" s="45"/>
      <c r="O224" s="153">
        <v>29</v>
      </c>
      <c r="P224" s="47">
        <v>1</v>
      </c>
      <c r="Q224" s="153" t="s">
        <v>113</v>
      </c>
      <c r="R224" s="41" t="s">
        <v>567</v>
      </c>
      <c r="S224" s="41">
        <v>109211215.9813</v>
      </c>
      <c r="T224" s="41">
        <f>-2734288.17</f>
        <v>-2734288.17</v>
      </c>
      <c r="U224" s="41">
        <v>1131893.3903000001</v>
      </c>
      <c r="V224" s="41">
        <v>3625997.2259999998</v>
      </c>
      <c r="W224" s="41">
        <v>3310293.2810999998</v>
      </c>
      <c r="X224" s="41">
        <v>0</v>
      </c>
      <c r="Y224" s="41">
        <f t="shared" si="49"/>
        <v>3310293.2810999998</v>
      </c>
      <c r="Z224" s="41">
        <v>58421621.546999998</v>
      </c>
      <c r="AA224" s="46">
        <f t="shared" si="58"/>
        <v>172966733.25569999</v>
      </c>
    </row>
    <row r="225" spans="1:27" ht="24.9" customHeight="1">
      <c r="A225" s="152"/>
      <c r="B225" s="154"/>
      <c r="C225" s="37">
        <v>24</v>
      </c>
      <c r="D225" s="41" t="s">
        <v>568</v>
      </c>
      <c r="E225" s="41">
        <v>145449086.36520001</v>
      </c>
      <c r="F225" s="41">
        <v>0</v>
      </c>
      <c r="G225" s="41">
        <v>1507472.0852000001</v>
      </c>
      <c r="H225" s="41">
        <v>5115291.2068999996</v>
      </c>
      <c r="I225" s="41">
        <v>4408696.7536000004</v>
      </c>
      <c r="J225" s="41">
        <f t="shared" si="51"/>
        <v>2204348.3768000002</v>
      </c>
      <c r="K225" s="41">
        <f t="shared" si="60"/>
        <v>2204348.3768000002</v>
      </c>
      <c r="L225" s="55">
        <v>78170413.401800007</v>
      </c>
      <c r="M225" s="46">
        <f t="shared" si="57"/>
        <v>232446611.43590003</v>
      </c>
      <c r="N225" s="45"/>
      <c r="O225" s="154"/>
      <c r="P225" s="47">
        <v>2</v>
      </c>
      <c r="Q225" s="154"/>
      <c r="R225" s="41" t="s">
        <v>569</v>
      </c>
      <c r="S225" s="41">
        <v>109517568.5562</v>
      </c>
      <c r="T225" s="41">
        <f t="shared" ref="T225:T253" si="66">-2734288.17</f>
        <v>-2734288.17</v>
      </c>
      <c r="U225" s="41">
        <v>1135068.5079999999</v>
      </c>
      <c r="V225" s="41">
        <v>3563828.0425999998</v>
      </c>
      <c r="W225" s="41">
        <v>3319579.1118999999</v>
      </c>
      <c r="X225" s="41">
        <v>0</v>
      </c>
      <c r="Y225" s="41">
        <f t="shared" si="49"/>
        <v>3319579.1118999999</v>
      </c>
      <c r="Z225" s="41">
        <v>57272218.591499999</v>
      </c>
      <c r="AA225" s="46">
        <f t="shared" si="58"/>
        <v>172073974.64020002</v>
      </c>
    </row>
    <row r="226" spans="1:27" ht="24.9" customHeight="1">
      <c r="A226" s="152"/>
      <c r="B226" s="155"/>
      <c r="C226" s="37">
        <v>25</v>
      </c>
      <c r="D226" s="41" t="s">
        <v>570</v>
      </c>
      <c r="E226" s="41">
        <v>139680944.07839999</v>
      </c>
      <c r="F226" s="41">
        <v>0</v>
      </c>
      <c r="G226" s="41">
        <v>1447689.5614</v>
      </c>
      <c r="H226" s="41">
        <v>4945597.4828000003</v>
      </c>
      <c r="I226" s="41">
        <v>4233859.0091000004</v>
      </c>
      <c r="J226" s="41">
        <f t="shared" si="51"/>
        <v>2116929.5045500002</v>
      </c>
      <c r="K226" s="41">
        <f t="shared" si="60"/>
        <v>2116929.5045500002</v>
      </c>
      <c r="L226" s="55">
        <v>75033063.714300007</v>
      </c>
      <c r="M226" s="46">
        <f t="shared" si="57"/>
        <v>223224224.34144998</v>
      </c>
      <c r="N226" s="45"/>
      <c r="O226" s="154"/>
      <c r="P226" s="47">
        <v>3</v>
      </c>
      <c r="Q226" s="154"/>
      <c r="R226" s="41" t="s">
        <v>571</v>
      </c>
      <c r="S226" s="41">
        <v>136440494.32030001</v>
      </c>
      <c r="T226" s="41">
        <f t="shared" si="66"/>
        <v>-2734288.17</v>
      </c>
      <c r="U226" s="41">
        <v>1414104.6989</v>
      </c>
      <c r="V226" s="41">
        <v>4236619.7521000002</v>
      </c>
      <c r="W226" s="41">
        <v>4135637.9706000001</v>
      </c>
      <c r="X226" s="41">
        <v>0</v>
      </c>
      <c r="Y226" s="41">
        <f t="shared" si="49"/>
        <v>4135637.9706000001</v>
      </c>
      <c r="Z226" s="41">
        <v>69710998.338499993</v>
      </c>
      <c r="AA226" s="46">
        <f t="shared" si="58"/>
        <v>213203566.9104</v>
      </c>
    </row>
    <row r="227" spans="1:27" ht="24.9" customHeight="1">
      <c r="A227" s="37"/>
      <c r="B227" s="145" t="s">
        <v>572</v>
      </c>
      <c r="C227" s="146"/>
      <c r="D227" s="42"/>
      <c r="E227" s="42">
        <f>SUM(E202:E226)</f>
        <v>3576986787.8975005</v>
      </c>
      <c r="F227" s="42">
        <f t="shared" ref="F227:H227" si="67">SUM(F202:F226)</f>
        <v>0</v>
      </c>
      <c r="G227" s="42">
        <f t="shared" si="67"/>
        <v>37072819.546399996</v>
      </c>
      <c r="H227" s="42">
        <f t="shared" si="67"/>
        <v>133362542.24690001</v>
      </c>
      <c r="I227" s="42">
        <f t="shared" ref="I227:M227" si="68">SUM(I202:I226)</f>
        <v>108421788.22339998</v>
      </c>
      <c r="J227" s="42">
        <f t="shared" si="68"/>
        <v>54210894.111699991</v>
      </c>
      <c r="K227" s="42">
        <f t="shared" si="68"/>
        <v>54210894.111699991</v>
      </c>
      <c r="L227" s="42">
        <f t="shared" si="68"/>
        <v>2055581103.3041997</v>
      </c>
      <c r="M227" s="42">
        <f t="shared" si="68"/>
        <v>5857214147.106699</v>
      </c>
      <c r="N227" s="45"/>
      <c r="O227" s="154"/>
      <c r="P227" s="47">
        <v>4</v>
      </c>
      <c r="Q227" s="154"/>
      <c r="R227" s="41" t="s">
        <v>573</v>
      </c>
      <c r="S227" s="41">
        <v>120610381.2043</v>
      </c>
      <c r="T227" s="41">
        <f t="shared" si="66"/>
        <v>-2734288.17</v>
      </c>
      <c r="U227" s="41">
        <v>1250037.2975999999</v>
      </c>
      <c r="V227" s="41">
        <v>3623108.5070000002</v>
      </c>
      <c r="W227" s="41">
        <v>3655812.5550000002</v>
      </c>
      <c r="X227" s="41">
        <v>0</v>
      </c>
      <c r="Y227" s="41">
        <f t="shared" si="49"/>
        <v>3655812.5550000002</v>
      </c>
      <c r="Z227" s="41">
        <v>58368214.0229</v>
      </c>
      <c r="AA227" s="46">
        <f t="shared" si="58"/>
        <v>184773265.41680002</v>
      </c>
    </row>
    <row r="228" spans="1:27" ht="24.9" customHeight="1">
      <c r="A228" s="152"/>
      <c r="B228" s="153" t="s">
        <v>574</v>
      </c>
      <c r="C228" s="37">
        <v>1</v>
      </c>
      <c r="D228" s="41" t="s">
        <v>575</v>
      </c>
      <c r="E228" s="41">
        <v>158617066.69139999</v>
      </c>
      <c r="F228" s="41">
        <f>-4000035.0569</f>
        <v>-4000035.0569000002</v>
      </c>
      <c r="G228" s="41">
        <v>1643948.4513999999</v>
      </c>
      <c r="H228" s="41">
        <v>4083606.0384999998</v>
      </c>
      <c r="I228" s="41">
        <v>4807830.4541999996</v>
      </c>
      <c r="J228" s="41">
        <v>0</v>
      </c>
      <c r="K228" s="41">
        <f t="shared" si="60"/>
        <v>4807830.4541999996</v>
      </c>
      <c r="L228" s="55">
        <v>76998672.900700003</v>
      </c>
      <c r="M228" s="46">
        <f t="shared" si="57"/>
        <v>242151089.47930002</v>
      </c>
      <c r="N228" s="45"/>
      <c r="O228" s="154"/>
      <c r="P228" s="47">
        <v>5</v>
      </c>
      <c r="Q228" s="154"/>
      <c r="R228" s="41" t="s">
        <v>576</v>
      </c>
      <c r="S228" s="41">
        <v>114135263.85690001</v>
      </c>
      <c r="T228" s="41">
        <f t="shared" si="66"/>
        <v>-2734288.17</v>
      </c>
      <c r="U228" s="41">
        <v>1182927.5007</v>
      </c>
      <c r="V228" s="41">
        <v>3581374.3358</v>
      </c>
      <c r="W228" s="41">
        <v>3459545.7407</v>
      </c>
      <c r="X228" s="41">
        <v>0</v>
      </c>
      <c r="Y228" s="41">
        <f t="shared" si="49"/>
        <v>3459545.7407</v>
      </c>
      <c r="Z228" s="41">
        <v>57596619.849299997</v>
      </c>
      <c r="AA228" s="46">
        <f t="shared" si="58"/>
        <v>177221443.11340001</v>
      </c>
    </row>
    <row r="229" spans="1:27" ht="24.9" customHeight="1">
      <c r="A229" s="152"/>
      <c r="B229" s="154"/>
      <c r="C229" s="37">
        <v>2</v>
      </c>
      <c r="D229" s="41" t="s">
        <v>577</v>
      </c>
      <c r="E229" s="41">
        <v>148941176.3874</v>
      </c>
      <c r="F229" s="41">
        <f>-3900373.3868</f>
        <v>-3900373.3868</v>
      </c>
      <c r="G229" s="41">
        <v>1543665.0126</v>
      </c>
      <c r="H229" s="41">
        <v>4123834.1253999998</v>
      </c>
      <c r="I229" s="41">
        <v>4514545.2419999996</v>
      </c>
      <c r="J229" s="41">
        <v>0</v>
      </c>
      <c r="K229" s="41">
        <f t="shared" si="60"/>
        <v>4514545.2419999996</v>
      </c>
      <c r="L229" s="55">
        <v>77742422.125799999</v>
      </c>
      <c r="M229" s="46">
        <f t="shared" si="57"/>
        <v>232965269.50640005</v>
      </c>
      <c r="N229" s="45"/>
      <c r="O229" s="154"/>
      <c r="P229" s="47">
        <v>6</v>
      </c>
      <c r="Q229" s="154"/>
      <c r="R229" s="41" t="s">
        <v>578</v>
      </c>
      <c r="S229" s="41">
        <v>129994459.53730001</v>
      </c>
      <c r="T229" s="41">
        <f t="shared" si="66"/>
        <v>-2734288.17</v>
      </c>
      <c r="U229" s="41">
        <v>1347296.3213</v>
      </c>
      <c r="V229" s="41">
        <v>4145810.2777</v>
      </c>
      <c r="W229" s="41">
        <v>3940252.6757</v>
      </c>
      <c r="X229" s="41">
        <v>0</v>
      </c>
      <c r="Y229" s="41">
        <f t="shared" si="49"/>
        <v>3940252.6757</v>
      </c>
      <c r="Z229" s="41">
        <v>68032084.887199998</v>
      </c>
      <c r="AA229" s="46">
        <f t="shared" si="58"/>
        <v>204725615.52920002</v>
      </c>
    </row>
    <row r="230" spans="1:27" ht="24.9" customHeight="1">
      <c r="A230" s="152"/>
      <c r="B230" s="154"/>
      <c r="C230" s="37">
        <v>3</v>
      </c>
      <c r="D230" s="41" t="s">
        <v>579</v>
      </c>
      <c r="E230" s="41">
        <v>150223353.38940001</v>
      </c>
      <c r="F230" s="41">
        <f>-3913579.8099</f>
        <v>-3913579.8099000002</v>
      </c>
      <c r="G230" s="41">
        <v>1556953.828</v>
      </c>
      <c r="H230" s="41">
        <v>4127628.1409999998</v>
      </c>
      <c r="I230" s="41">
        <v>4553409.2165000001</v>
      </c>
      <c r="J230" s="41">
        <v>0</v>
      </c>
      <c r="K230" s="41">
        <f t="shared" si="60"/>
        <v>4553409.2165000001</v>
      </c>
      <c r="L230" s="55">
        <v>77812567.050600007</v>
      </c>
      <c r="M230" s="46">
        <f t="shared" si="57"/>
        <v>234360331.81560004</v>
      </c>
      <c r="N230" s="45"/>
      <c r="O230" s="154"/>
      <c r="P230" s="47">
        <v>7</v>
      </c>
      <c r="Q230" s="154"/>
      <c r="R230" s="41" t="s">
        <v>580</v>
      </c>
      <c r="S230" s="41">
        <v>108954671.215</v>
      </c>
      <c r="T230" s="41">
        <f t="shared" si="66"/>
        <v>-2734288.17</v>
      </c>
      <c r="U230" s="41">
        <v>1129234.4938000001</v>
      </c>
      <c r="V230" s="41">
        <v>3688824.8069000002</v>
      </c>
      <c r="W230" s="41">
        <v>3302517.1712000002</v>
      </c>
      <c r="X230" s="41">
        <v>0</v>
      </c>
      <c r="Y230" s="41">
        <f t="shared" si="49"/>
        <v>3302517.1712000002</v>
      </c>
      <c r="Z230" s="41">
        <v>59583197.157600001</v>
      </c>
      <c r="AA230" s="46">
        <f t="shared" si="58"/>
        <v>173924156.67449999</v>
      </c>
    </row>
    <row r="231" spans="1:27" ht="24.9" customHeight="1">
      <c r="A231" s="152"/>
      <c r="B231" s="154"/>
      <c r="C231" s="37">
        <v>4</v>
      </c>
      <c r="D231" s="41" t="s">
        <v>95</v>
      </c>
      <c r="E231" s="41">
        <v>144857289.141</v>
      </c>
      <c r="F231" s="41">
        <f>-3858309.3482</f>
        <v>-3858309.3481999999</v>
      </c>
      <c r="G231" s="41">
        <v>1501338.5451</v>
      </c>
      <c r="H231" s="41">
        <v>3878795.0380000002</v>
      </c>
      <c r="I231" s="41">
        <v>4390758.8306</v>
      </c>
      <c r="J231" s="41">
        <v>0</v>
      </c>
      <c r="K231" s="41">
        <f t="shared" si="60"/>
        <v>4390758.8306</v>
      </c>
      <c r="L231" s="55">
        <v>73212064.223100007</v>
      </c>
      <c r="M231" s="46">
        <f t="shared" si="57"/>
        <v>223981936.4296</v>
      </c>
      <c r="N231" s="45"/>
      <c r="O231" s="154"/>
      <c r="P231" s="47">
        <v>8</v>
      </c>
      <c r="Q231" s="154"/>
      <c r="R231" s="41" t="s">
        <v>581</v>
      </c>
      <c r="S231" s="41">
        <v>113155019.57690001</v>
      </c>
      <c r="T231" s="41">
        <f t="shared" si="66"/>
        <v>-2734288.17</v>
      </c>
      <c r="U231" s="41">
        <v>1172767.9945</v>
      </c>
      <c r="V231" s="41">
        <v>3624663.9709999999</v>
      </c>
      <c r="W231" s="41">
        <v>3429833.6271000002</v>
      </c>
      <c r="X231" s="41">
        <v>0</v>
      </c>
      <c r="Y231" s="41">
        <f t="shared" si="49"/>
        <v>3429833.6271000002</v>
      </c>
      <c r="Z231" s="41">
        <v>58396971.920500003</v>
      </c>
      <c r="AA231" s="46">
        <f t="shared" si="58"/>
        <v>177044968.92000002</v>
      </c>
    </row>
    <row r="232" spans="1:27" ht="24.9" customHeight="1">
      <c r="A232" s="152"/>
      <c r="B232" s="154"/>
      <c r="C232" s="37">
        <v>5</v>
      </c>
      <c r="D232" s="41" t="s">
        <v>582</v>
      </c>
      <c r="E232" s="41">
        <v>144387219.26359999</v>
      </c>
      <c r="F232" s="41">
        <f>-3853467.6284</f>
        <v>-3853467.6283999998</v>
      </c>
      <c r="G232" s="41">
        <v>1496466.6188999999</v>
      </c>
      <c r="H232" s="41">
        <v>4033370.3097000001</v>
      </c>
      <c r="I232" s="41">
        <v>4376510.5765000004</v>
      </c>
      <c r="J232" s="41">
        <v>0</v>
      </c>
      <c r="K232" s="41">
        <f t="shared" si="60"/>
        <v>4376510.5765000004</v>
      </c>
      <c r="L232" s="55">
        <v>76069899.318399996</v>
      </c>
      <c r="M232" s="46">
        <f t="shared" si="57"/>
        <v>226509998.4587</v>
      </c>
      <c r="N232" s="45"/>
      <c r="O232" s="154"/>
      <c r="P232" s="47">
        <v>9</v>
      </c>
      <c r="Q232" s="154"/>
      <c r="R232" s="41" t="s">
        <v>583</v>
      </c>
      <c r="S232" s="41">
        <v>111293576.3494</v>
      </c>
      <c r="T232" s="41">
        <f t="shared" si="66"/>
        <v>-2734288.17</v>
      </c>
      <c r="U232" s="41">
        <v>1153475.5137</v>
      </c>
      <c r="V232" s="41">
        <v>3611496.0211999998</v>
      </c>
      <c r="W232" s="41">
        <v>3373411.5559</v>
      </c>
      <c r="X232" s="41">
        <v>0</v>
      </c>
      <c r="Y232" s="41">
        <f t="shared" si="49"/>
        <v>3373411.5559</v>
      </c>
      <c r="Z232" s="41">
        <v>58153518.818999998</v>
      </c>
      <c r="AA232" s="46">
        <f t="shared" si="58"/>
        <v>174851190.08919999</v>
      </c>
    </row>
    <row r="233" spans="1:27" ht="24.9" customHeight="1">
      <c r="A233" s="152"/>
      <c r="B233" s="154"/>
      <c r="C233" s="37">
        <v>6</v>
      </c>
      <c r="D233" s="41" t="s">
        <v>584</v>
      </c>
      <c r="E233" s="41">
        <v>150074917.11269999</v>
      </c>
      <c r="F233" s="41">
        <f>-3912050.9163</f>
        <v>-3912050.9163000002</v>
      </c>
      <c r="G233" s="41">
        <v>1555415.3958000001</v>
      </c>
      <c r="H233" s="41">
        <v>3931203.4785000002</v>
      </c>
      <c r="I233" s="41">
        <v>4548909.9753</v>
      </c>
      <c r="J233" s="41">
        <v>0</v>
      </c>
      <c r="K233" s="41">
        <f t="shared" si="60"/>
        <v>4548909.9753</v>
      </c>
      <c r="L233" s="55">
        <v>74181007.567100003</v>
      </c>
      <c r="M233" s="46">
        <f t="shared" si="57"/>
        <v>230379402.61309999</v>
      </c>
      <c r="N233" s="45"/>
      <c r="O233" s="154"/>
      <c r="P233" s="47">
        <v>10</v>
      </c>
      <c r="Q233" s="154"/>
      <c r="R233" s="41" t="s">
        <v>585</v>
      </c>
      <c r="S233" s="41">
        <v>126340201.57969999</v>
      </c>
      <c r="T233" s="41">
        <f t="shared" si="66"/>
        <v>-2734288.17</v>
      </c>
      <c r="U233" s="41">
        <v>1309422.6432</v>
      </c>
      <c r="V233" s="41">
        <v>4090529.5781</v>
      </c>
      <c r="W233" s="41">
        <v>3829488.7267</v>
      </c>
      <c r="X233" s="41">
        <v>0</v>
      </c>
      <c r="Y233" s="41">
        <f t="shared" si="49"/>
        <v>3829488.7267</v>
      </c>
      <c r="Z233" s="41">
        <v>67010038.335500002</v>
      </c>
      <c r="AA233" s="46">
        <f t="shared" si="58"/>
        <v>199845392.69319999</v>
      </c>
    </row>
    <row r="234" spans="1:27" ht="24.9" customHeight="1">
      <c r="A234" s="152"/>
      <c r="B234" s="154"/>
      <c r="C234" s="37">
        <v>7</v>
      </c>
      <c r="D234" s="41" t="s">
        <v>586</v>
      </c>
      <c r="E234" s="41">
        <v>175351107.9702</v>
      </c>
      <c r="F234" s="41">
        <f>-4172395.6821</f>
        <v>-4172395.6820999999</v>
      </c>
      <c r="G234" s="41">
        <v>1817384.3988000001</v>
      </c>
      <c r="H234" s="41">
        <v>4601114.699</v>
      </c>
      <c r="I234" s="41">
        <v>5315054.7710999995</v>
      </c>
      <c r="J234" s="41">
        <v>0</v>
      </c>
      <c r="K234" s="41">
        <f t="shared" si="60"/>
        <v>5315054.7710999995</v>
      </c>
      <c r="L234" s="55">
        <v>86566531.948100001</v>
      </c>
      <c r="M234" s="46">
        <f t="shared" si="57"/>
        <v>269478798.10510004</v>
      </c>
      <c r="N234" s="45"/>
      <c r="O234" s="154"/>
      <c r="P234" s="47">
        <v>11</v>
      </c>
      <c r="Q234" s="154"/>
      <c r="R234" s="41" t="s">
        <v>587</v>
      </c>
      <c r="S234" s="41">
        <v>133772873.5465</v>
      </c>
      <c r="T234" s="41">
        <f t="shared" si="66"/>
        <v>-2734288.17</v>
      </c>
      <c r="U234" s="41">
        <v>1386456.7848</v>
      </c>
      <c r="V234" s="41">
        <v>4375393.4839000003</v>
      </c>
      <c r="W234" s="41">
        <v>4054779.9098999999</v>
      </c>
      <c r="X234" s="41">
        <v>0</v>
      </c>
      <c r="Y234" s="41">
        <f t="shared" ref="Y234:Y297" si="69">W234-X234</f>
        <v>4054779.9098999999</v>
      </c>
      <c r="Z234" s="41">
        <v>72276689.711999997</v>
      </c>
      <c r="AA234" s="46">
        <f t="shared" si="58"/>
        <v>213131905.26709998</v>
      </c>
    </row>
    <row r="235" spans="1:27" ht="24.9" customHeight="1">
      <c r="A235" s="152"/>
      <c r="B235" s="154"/>
      <c r="C235" s="37">
        <v>8</v>
      </c>
      <c r="D235" s="41" t="s">
        <v>588</v>
      </c>
      <c r="E235" s="41">
        <v>155321339.623</v>
      </c>
      <c r="F235" s="41">
        <f>-3966089.0681</f>
        <v>-3966089.0680999998</v>
      </c>
      <c r="G235" s="41">
        <v>1609790.6805</v>
      </c>
      <c r="H235" s="41">
        <v>4078050.8097000001</v>
      </c>
      <c r="I235" s="41">
        <v>4707933.9090999998</v>
      </c>
      <c r="J235" s="41">
        <v>0</v>
      </c>
      <c r="K235" s="41">
        <f t="shared" si="60"/>
        <v>4707933.9090999998</v>
      </c>
      <c r="L235" s="55">
        <v>76895966.123500004</v>
      </c>
      <c r="M235" s="46">
        <f t="shared" si="57"/>
        <v>238646992.07770002</v>
      </c>
      <c r="N235" s="45"/>
      <c r="O235" s="154"/>
      <c r="P235" s="47">
        <v>12</v>
      </c>
      <c r="Q235" s="154"/>
      <c r="R235" s="41" t="s">
        <v>589</v>
      </c>
      <c r="S235" s="41">
        <v>154610614.2464</v>
      </c>
      <c r="T235" s="41">
        <f t="shared" si="66"/>
        <v>-2734288.17</v>
      </c>
      <c r="U235" s="41">
        <v>1602424.5382999999</v>
      </c>
      <c r="V235" s="41">
        <v>4546848.4214000003</v>
      </c>
      <c r="W235" s="41">
        <v>4686391.1634999998</v>
      </c>
      <c r="X235" s="41">
        <v>0</v>
      </c>
      <c r="Y235" s="41">
        <f t="shared" si="69"/>
        <v>4686391.1634999998</v>
      </c>
      <c r="Z235" s="41">
        <v>75446601.251800001</v>
      </c>
      <c r="AA235" s="46">
        <f t="shared" si="58"/>
        <v>238158591.45140004</v>
      </c>
    </row>
    <row r="236" spans="1:27" ht="24.9" customHeight="1">
      <c r="A236" s="152"/>
      <c r="B236" s="154"/>
      <c r="C236" s="37">
        <v>9</v>
      </c>
      <c r="D236" s="41" t="s">
        <v>590</v>
      </c>
      <c r="E236" s="41">
        <v>140528600.09819999</v>
      </c>
      <c r="F236" s="41">
        <f>-3813723.851</f>
        <v>-3813723.8509999998</v>
      </c>
      <c r="G236" s="41">
        <v>1456474.8883</v>
      </c>
      <c r="H236" s="41">
        <v>3830090.0833999999</v>
      </c>
      <c r="I236" s="41">
        <v>4259552.2495999997</v>
      </c>
      <c r="J236" s="41">
        <v>0</v>
      </c>
      <c r="K236" s="41">
        <f t="shared" si="60"/>
        <v>4259552.2495999997</v>
      </c>
      <c r="L236" s="55">
        <v>72311592.063899994</v>
      </c>
      <c r="M236" s="46">
        <f t="shared" si="57"/>
        <v>218572585.53239998</v>
      </c>
      <c r="N236" s="45"/>
      <c r="O236" s="154"/>
      <c r="P236" s="47">
        <v>13</v>
      </c>
      <c r="Q236" s="154"/>
      <c r="R236" s="41" t="s">
        <v>591</v>
      </c>
      <c r="S236" s="41">
        <v>144119393.72499999</v>
      </c>
      <c r="T236" s="41">
        <f t="shared" si="66"/>
        <v>-2734288.17</v>
      </c>
      <c r="U236" s="41">
        <v>1493690.8055</v>
      </c>
      <c r="V236" s="41">
        <v>4263795.1085999999</v>
      </c>
      <c r="W236" s="41">
        <v>4368392.5360000003</v>
      </c>
      <c r="X236" s="41">
        <v>0</v>
      </c>
      <c r="Y236" s="41">
        <f t="shared" si="69"/>
        <v>4368392.5360000003</v>
      </c>
      <c r="Z236" s="41">
        <v>70213424.676699996</v>
      </c>
      <c r="AA236" s="46">
        <f t="shared" si="58"/>
        <v>221724408.68180001</v>
      </c>
    </row>
    <row r="237" spans="1:27" ht="24.9" customHeight="1">
      <c r="A237" s="152"/>
      <c r="B237" s="154"/>
      <c r="C237" s="37">
        <v>10</v>
      </c>
      <c r="D237" s="41" t="s">
        <v>592</v>
      </c>
      <c r="E237" s="41">
        <v>195193617.6234</v>
      </c>
      <c r="F237" s="41">
        <f>-4376773.5315</f>
        <v>-4376773.5314999996</v>
      </c>
      <c r="G237" s="41">
        <v>2023037.3193000001</v>
      </c>
      <c r="H237" s="41">
        <v>4761335.7291999999</v>
      </c>
      <c r="I237" s="41">
        <v>5916499.6482999995</v>
      </c>
      <c r="J237" s="41">
        <v>0</v>
      </c>
      <c r="K237" s="41">
        <f t="shared" si="60"/>
        <v>5916499.6482999995</v>
      </c>
      <c r="L237" s="55">
        <v>89528747.560699999</v>
      </c>
      <c r="M237" s="46">
        <f t="shared" si="57"/>
        <v>293046464.34939998</v>
      </c>
      <c r="N237" s="45"/>
      <c r="O237" s="154"/>
      <c r="P237" s="47">
        <v>14</v>
      </c>
      <c r="Q237" s="154"/>
      <c r="R237" s="41" t="s">
        <v>593</v>
      </c>
      <c r="S237" s="41">
        <v>125627475.5414</v>
      </c>
      <c r="T237" s="41">
        <f t="shared" si="66"/>
        <v>-2734288.17</v>
      </c>
      <c r="U237" s="41">
        <v>1302035.7655</v>
      </c>
      <c r="V237" s="41">
        <v>4112725.8036000002</v>
      </c>
      <c r="W237" s="41">
        <v>3807885.3391999998</v>
      </c>
      <c r="X237" s="41">
        <v>0</v>
      </c>
      <c r="Y237" s="41">
        <f t="shared" si="69"/>
        <v>3807885.3391999998</v>
      </c>
      <c r="Z237" s="41">
        <v>67420408.969699994</v>
      </c>
      <c r="AA237" s="46">
        <f t="shared" si="58"/>
        <v>199536243.24939999</v>
      </c>
    </row>
    <row r="238" spans="1:27" ht="24.9" customHeight="1">
      <c r="A238" s="152"/>
      <c r="B238" s="154"/>
      <c r="C238" s="37">
        <v>11</v>
      </c>
      <c r="D238" s="41" t="s">
        <v>594</v>
      </c>
      <c r="E238" s="41">
        <v>151428293.8096</v>
      </c>
      <c r="F238" s="41">
        <f>-3925990.6962</f>
        <v>-3925990.6962000001</v>
      </c>
      <c r="G238" s="41">
        <v>1569442.1432</v>
      </c>
      <c r="H238" s="41">
        <v>4058117.8254999998</v>
      </c>
      <c r="I238" s="41">
        <v>4589932.0785999997</v>
      </c>
      <c r="J238" s="41">
        <v>0</v>
      </c>
      <c r="K238" s="41">
        <f t="shared" si="60"/>
        <v>4589932.0785999997</v>
      </c>
      <c r="L238" s="55">
        <v>76527438.991099998</v>
      </c>
      <c r="M238" s="46">
        <f t="shared" si="57"/>
        <v>234247234.15179998</v>
      </c>
      <c r="N238" s="45"/>
      <c r="O238" s="154"/>
      <c r="P238" s="47">
        <v>15</v>
      </c>
      <c r="Q238" s="154"/>
      <c r="R238" s="41" t="s">
        <v>595</v>
      </c>
      <c r="S238" s="41">
        <v>98720740.576100007</v>
      </c>
      <c r="T238" s="41">
        <f t="shared" si="66"/>
        <v>-2734288.17</v>
      </c>
      <c r="U238" s="41">
        <v>1023167.3802</v>
      </c>
      <c r="V238" s="41">
        <v>3303884.4819</v>
      </c>
      <c r="W238" s="41">
        <v>2992317.2387000001</v>
      </c>
      <c r="X238" s="41">
        <v>0</v>
      </c>
      <c r="Y238" s="41">
        <f t="shared" si="69"/>
        <v>2992317.2387000001</v>
      </c>
      <c r="Z238" s="41">
        <v>52466302.209600002</v>
      </c>
      <c r="AA238" s="46">
        <f t="shared" si="58"/>
        <v>155772123.71650001</v>
      </c>
    </row>
    <row r="239" spans="1:27" ht="24.9" customHeight="1">
      <c r="A239" s="152"/>
      <c r="B239" s="154"/>
      <c r="C239" s="37">
        <v>12</v>
      </c>
      <c r="D239" s="41" t="s">
        <v>596</v>
      </c>
      <c r="E239" s="41">
        <v>167089490.2173</v>
      </c>
      <c r="F239" s="41">
        <f>-4087301.0192</f>
        <v>-4087301.0192</v>
      </c>
      <c r="G239" s="41">
        <v>1731758.848</v>
      </c>
      <c r="H239" s="41">
        <v>4450777.8612000002</v>
      </c>
      <c r="I239" s="41">
        <v>5064637.4719000002</v>
      </c>
      <c r="J239" s="41">
        <v>0</v>
      </c>
      <c r="K239" s="41">
        <f t="shared" si="60"/>
        <v>5064637.4719000002</v>
      </c>
      <c r="L239" s="55">
        <v>83787058.319800004</v>
      </c>
      <c r="M239" s="46">
        <f t="shared" si="57"/>
        <v>258036421.699</v>
      </c>
      <c r="N239" s="45"/>
      <c r="O239" s="154"/>
      <c r="P239" s="47">
        <v>16</v>
      </c>
      <c r="Q239" s="154"/>
      <c r="R239" s="41" t="s">
        <v>335</v>
      </c>
      <c r="S239" s="41">
        <v>127211017.3672</v>
      </c>
      <c r="T239" s="41">
        <f t="shared" si="66"/>
        <v>-2734288.17</v>
      </c>
      <c r="U239" s="41">
        <v>1318448.0041</v>
      </c>
      <c r="V239" s="41">
        <v>3795131.3122999999</v>
      </c>
      <c r="W239" s="41">
        <v>3855883.9611</v>
      </c>
      <c r="X239" s="41">
        <v>0</v>
      </c>
      <c r="Y239" s="41">
        <f t="shared" si="69"/>
        <v>3855883.9611</v>
      </c>
      <c r="Z239" s="41">
        <v>61548624.477700002</v>
      </c>
      <c r="AA239" s="46">
        <f t="shared" si="58"/>
        <v>194994816.9524</v>
      </c>
    </row>
    <row r="240" spans="1:27" ht="24.9" customHeight="1">
      <c r="A240" s="152"/>
      <c r="B240" s="155"/>
      <c r="C240" s="37">
        <v>13</v>
      </c>
      <c r="D240" s="41" t="s">
        <v>597</v>
      </c>
      <c r="E240" s="41">
        <v>183004450.83129999</v>
      </c>
      <c r="F240" s="41">
        <f>-4251225.1136</f>
        <v>-4251225.1135999998</v>
      </c>
      <c r="G240" s="41">
        <v>1896705.6307999999</v>
      </c>
      <c r="H240" s="41">
        <v>4784017.5229000002</v>
      </c>
      <c r="I240" s="41">
        <v>5547034.6937999995</v>
      </c>
      <c r="J240" s="41">
        <v>0</v>
      </c>
      <c r="K240" s="41">
        <f t="shared" si="60"/>
        <v>5547034.6937999995</v>
      </c>
      <c r="L240" s="55">
        <v>89948095.527999997</v>
      </c>
      <c r="M240" s="46">
        <f t="shared" si="57"/>
        <v>280929079.09319997</v>
      </c>
      <c r="N240" s="45"/>
      <c r="O240" s="154"/>
      <c r="P240" s="47">
        <v>17</v>
      </c>
      <c r="Q240" s="154"/>
      <c r="R240" s="41" t="s">
        <v>598</v>
      </c>
      <c r="S240" s="41">
        <v>112153904.7464</v>
      </c>
      <c r="T240" s="41">
        <f t="shared" si="66"/>
        <v>-2734288.17</v>
      </c>
      <c r="U240" s="41">
        <v>1162392.1805</v>
      </c>
      <c r="V240" s="41">
        <v>3509559.6291</v>
      </c>
      <c r="W240" s="41">
        <v>3399488.9078000002</v>
      </c>
      <c r="X240" s="41">
        <v>0</v>
      </c>
      <c r="Y240" s="41">
        <f t="shared" si="69"/>
        <v>3399488.9078000002</v>
      </c>
      <c r="Z240" s="41">
        <v>56268887.497000001</v>
      </c>
      <c r="AA240" s="46">
        <f t="shared" si="58"/>
        <v>173759944.79080001</v>
      </c>
    </row>
    <row r="241" spans="1:27" ht="24.9" customHeight="1">
      <c r="A241" s="37"/>
      <c r="B241" s="145" t="s">
        <v>599</v>
      </c>
      <c r="C241" s="146"/>
      <c r="D241" s="42"/>
      <c r="E241" s="42">
        <f>SUM(E228:E240)</f>
        <v>2065017922.1585</v>
      </c>
      <c r="F241" s="42">
        <f>SUM(F228:F240)</f>
        <v>-52031315.108199984</v>
      </c>
      <c r="G241" s="42">
        <f t="shared" ref="G241:H241" si="70">SUM(G228:G240)</f>
        <v>21402381.760700002</v>
      </c>
      <c r="H241" s="42">
        <f t="shared" si="70"/>
        <v>54741941.661999993</v>
      </c>
      <c r="I241" s="42">
        <f t="shared" ref="I241:J241" si="71">SUM(I228:I240)</f>
        <v>62592609.1175</v>
      </c>
      <c r="J241" s="42">
        <f t="shared" si="71"/>
        <v>0</v>
      </c>
      <c r="K241" s="42">
        <f t="shared" si="60"/>
        <v>62592609.1175</v>
      </c>
      <c r="L241" s="42">
        <f>SUM(L228:L240)</f>
        <v>1031582063.7208</v>
      </c>
      <c r="M241" s="42">
        <f>SUM(M228:M240)</f>
        <v>3183305603.3113003</v>
      </c>
      <c r="N241" s="45"/>
      <c r="O241" s="154"/>
      <c r="P241" s="47">
        <v>18</v>
      </c>
      <c r="Q241" s="154"/>
      <c r="R241" s="41" t="s">
        <v>600</v>
      </c>
      <c r="S241" s="41">
        <v>116921659.88519999</v>
      </c>
      <c r="T241" s="41">
        <f t="shared" si="66"/>
        <v>-2734288.17</v>
      </c>
      <c r="U241" s="41">
        <v>1211806.4323</v>
      </c>
      <c r="V241" s="41">
        <v>3876097.7440999998</v>
      </c>
      <c r="W241" s="41">
        <v>3544003.9896</v>
      </c>
      <c r="X241" s="41">
        <v>0</v>
      </c>
      <c r="Y241" s="41">
        <f t="shared" si="69"/>
        <v>3544003.9896</v>
      </c>
      <c r="Z241" s="41">
        <v>63045556.735600002</v>
      </c>
      <c r="AA241" s="46">
        <f t="shared" si="58"/>
        <v>185864836.61680001</v>
      </c>
    </row>
    <row r="242" spans="1:27" ht="24.9" customHeight="1">
      <c r="A242" s="152">
        <v>12</v>
      </c>
      <c r="B242" s="153" t="s">
        <v>601</v>
      </c>
      <c r="C242" s="37">
        <v>1</v>
      </c>
      <c r="D242" s="41" t="s">
        <v>602</v>
      </c>
      <c r="E242" s="41">
        <v>189997513.1665</v>
      </c>
      <c r="F242" s="41">
        <v>0</v>
      </c>
      <c r="G242" s="41">
        <v>1969183.544</v>
      </c>
      <c r="H242" s="41">
        <v>6421146.2781999996</v>
      </c>
      <c r="I242" s="41">
        <v>5759000.9013</v>
      </c>
      <c r="J242" s="41">
        <f t="shared" ref="J242:J259" si="72">I242/2</f>
        <v>2879500.45065</v>
      </c>
      <c r="K242" s="41">
        <f t="shared" si="60"/>
        <v>2879500.45065</v>
      </c>
      <c r="L242" s="55">
        <v>91597116.243300006</v>
      </c>
      <c r="M242" s="46">
        <f t="shared" si="57"/>
        <v>292864459.68265003</v>
      </c>
      <c r="N242" s="45"/>
      <c r="O242" s="154"/>
      <c r="P242" s="47">
        <v>19</v>
      </c>
      <c r="Q242" s="154"/>
      <c r="R242" s="41" t="s">
        <v>603</v>
      </c>
      <c r="S242" s="41">
        <v>123901227.1045</v>
      </c>
      <c r="T242" s="41">
        <f t="shared" si="66"/>
        <v>-2734288.17</v>
      </c>
      <c r="U242" s="41">
        <v>1284144.4786</v>
      </c>
      <c r="V242" s="41">
        <v>3851152.7091000001</v>
      </c>
      <c r="W242" s="41">
        <v>3755561.1475</v>
      </c>
      <c r="X242" s="41">
        <v>0</v>
      </c>
      <c r="Y242" s="41">
        <f t="shared" si="69"/>
        <v>3755561.1475</v>
      </c>
      <c r="Z242" s="41">
        <v>62584365.266400002</v>
      </c>
      <c r="AA242" s="46">
        <f t="shared" si="58"/>
        <v>192642162.53609997</v>
      </c>
    </row>
    <row r="243" spans="1:27" ht="24.9" customHeight="1">
      <c r="A243" s="152"/>
      <c r="B243" s="154"/>
      <c r="C243" s="37">
        <v>2</v>
      </c>
      <c r="D243" s="41" t="s">
        <v>604</v>
      </c>
      <c r="E243" s="41">
        <v>180456294.34630001</v>
      </c>
      <c r="F243" s="41">
        <v>0</v>
      </c>
      <c r="G243" s="41">
        <v>1870295.8755000001</v>
      </c>
      <c r="H243" s="41">
        <v>7061347.3118000003</v>
      </c>
      <c r="I243" s="41">
        <v>5469797.7067</v>
      </c>
      <c r="J243" s="41">
        <f t="shared" si="72"/>
        <v>2734898.85335</v>
      </c>
      <c r="K243" s="41">
        <f t="shared" si="60"/>
        <v>2734898.85335</v>
      </c>
      <c r="L243" s="55">
        <v>103433349.5641</v>
      </c>
      <c r="M243" s="46">
        <f t="shared" si="57"/>
        <v>295556185.95104998</v>
      </c>
      <c r="N243" s="45"/>
      <c r="O243" s="154"/>
      <c r="P243" s="47">
        <v>20</v>
      </c>
      <c r="Q243" s="154"/>
      <c r="R243" s="41" t="s">
        <v>343</v>
      </c>
      <c r="S243" s="41">
        <v>122618573.8582</v>
      </c>
      <c r="T243" s="41">
        <f t="shared" si="66"/>
        <v>-2734288.17</v>
      </c>
      <c r="U243" s="41">
        <v>1270850.7275</v>
      </c>
      <c r="V243" s="41">
        <v>3982354.8697000002</v>
      </c>
      <c r="W243" s="41">
        <v>3716682.7374999998</v>
      </c>
      <c r="X243" s="41">
        <v>0</v>
      </c>
      <c r="Y243" s="41">
        <f t="shared" si="69"/>
        <v>3716682.7374999998</v>
      </c>
      <c r="Z243" s="41">
        <v>65010071.106600001</v>
      </c>
      <c r="AA243" s="46">
        <f t="shared" si="58"/>
        <v>193864245.1295</v>
      </c>
    </row>
    <row r="244" spans="1:27" ht="24.9" customHeight="1">
      <c r="A244" s="152"/>
      <c r="B244" s="154"/>
      <c r="C244" s="37">
        <v>3</v>
      </c>
      <c r="D244" s="41" t="s">
        <v>605</v>
      </c>
      <c r="E244" s="41">
        <v>119411235.1965</v>
      </c>
      <c r="F244" s="41">
        <v>0</v>
      </c>
      <c r="G244" s="41">
        <v>1237609.0371000001</v>
      </c>
      <c r="H244" s="41">
        <v>5130687.1893999996</v>
      </c>
      <c r="I244" s="41">
        <v>3619465.327</v>
      </c>
      <c r="J244" s="41">
        <f t="shared" si="72"/>
        <v>1809732.6635</v>
      </c>
      <c r="K244" s="41">
        <f t="shared" si="60"/>
        <v>1809732.6635</v>
      </c>
      <c r="L244" s="55">
        <v>67738712.295599997</v>
      </c>
      <c r="M244" s="46">
        <f t="shared" si="57"/>
        <v>195327976.38210002</v>
      </c>
      <c r="N244" s="45"/>
      <c r="O244" s="154"/>
      <c r="P244" s="47">
        <v>21</v>
      </c>
      <c r="Q244" s="154"/>
      <c r="R244" s="41" t="s">
        <v>606</v>
      </c>
      <c r="S244" s="41">
        <v>132668675.66140001</v>
      </c>
      <c r="T244" s="41">
        <f t="shared" si="66"/>
        <v>-2734288.17</v>
      </c>
      <c r="U244" s="41">
        <v>1375012.5913</v>
      </c>
      <c r="V244" s="41">
        <v>4180713.5748000001</v>
      </c>
      <c r="W244" s="41">
        <v>4021310.6475</v>
      </c>
      <c r="X244" s="41">
        <v>0</v>
      </c>
      <c r="Y244" s="41">
        <f t="shared" si="69"/>
        <v>4021310.6475</v>
      </c>
      <c r="Z244" s="41">
        <v>68677387.764400005</v>
      </c>
      <c r="AA244" s="46">
        <f t="shared" si="58"/>
        <v>208188812.06940001</v>
      </c>
    </row>
    <row r="245" spans="1:27" ht="24.9" customHeight="1">
      <c r="A245" s="152"/>
      <c r="B245" s="154"/>
      <c r="C245" s="37">
        <v>4</v>
      </c>
      <c r="D245" s="41" t="s">
        <v>607</v>
      </c>
      <c r="E245" s="41">
        <v>122937384.89830001</v>
      </c>
      <c r="F245" s="41">
        <v>0</v>
      </c>
      <c r="G245" s="41">
        <v>1274154.9679</v>
      </c>
      <c r="H245" s="41">
        <v>5246203.0297999997</v>
      </c>
      <c r="I245" s="41">
        <v>3726346.1959000002</v>
      </c>
      <c r="J245" s="41">
        <f t="shared" si="72"/>
        <v>1863173.0979500001</v>
      </c>
      <c r="K245" s="41">
        <f t="shared" si="60"/>
        <v>1863173.0979500001</v>
      </c>
      <c r="L245" s="55">
        <v>69874404.628600001</v>
      </c>
      <c r="M245" s="46">
        <f t="shared" si="57"/>
        <v>201195320.62255001</v>
      </c>
      <c r="N245" s="45"/>
      <c r="O245" s="154"/>
      <c r="P245" s="47">
        <v>22</v>
      </c>
      <c r="Q245" s="154"/>
      <c r="R245" s="41" t="s">
        <v>608</v>
      </c>
      <c r="S245" s="41">
        <v>120418826.9119</v>
      </c>
      <c r="T245" s="41">
        <f t="shared" si="66"/>
        <v>-2734288.17</v>
      </c>
      <c r="U245" s="41">
        <v>1248051.9791000001</v>
      </c>
      <c r="V245" s="41">
        <v>3848041.7809000001</v>
      </c>
      <c r="W245" s="41">
        <v>3650006.3668</v>
      </c>
      <c r="X245" s="41">
        <v>0</v>
      </c>
      <c r="Y245" s="41">
        <f t="shared" si="69"/>
        <v>3650006.3668</v>
      </c>
      <c r="Z245" s="41">
        <v>62526849.471199997</v>
      </c>
      <c r="AA245" s="46">
        <f t="shared" si="58"/>
        <v>188957488.33989999</v>
      </c>
    </row>
    <row r="246" spans="1:27" ht="24.9" customHeight="1">
      <c r="A246" s="152"/>
      <c r="B246" s="154"/>
      <c r="C246" s="37">
        <v>5</v>
      </c>
      <c r="D246" s="41" t="s">
        <v>609</v>
      </c>
      <c r="E246" s="41">
        <v>147198451.27500001</v>
      </c>
      <c r="F246" s="41">
        <v>0</v>
      </c>
      <c r="G246" s="41">
        <v>1525602.9572999999</v>
      </c>
      <c r="H246" s="41">
        <v>5644327.7646000003</v>
      </c>
      <c r="I246" s="41">
        <v>4461721.6270000003</v>
      </c>
      <c r="J246" s="41">
        <f t="shared" si="72"/>
        <v>2230860.8135000002</v>
      </c>
      <c r="K246" s="41">
        <f t="shared" si="60"/>
        <v>2230860.8135000002</v>
      </c>
      <c r="L246" s="55">
        <v>77235056.994499996</v>
      </c>
      <c r="M246" s="46">
        <f t="shared" si="57"/>
        <v>233834299.80490005</v>
      </c>
      <c r="N246" s="45"/>
      <c r="O246" s="154"/>
      <c r="P246" s="47">
        <v>23</v>
      </c>
      <c r="Q246" s="154"/>
      <c r="R246" s="41" t="s">
        <v>610</v>
      </c>
      <c r="S246" s="41">
        <v>148071846.14860001</v>
      </c>
      <c r="T246" s="41">
        <f t="shared" si="66"/>
        <v>-2734288.17</v>
      </c>
      <c r="U246" s="41">
        <v>1534655.0484</v>
      </c>
      <c r="V246" s="41">
        <v>4573925.0184000004</v>
      </c>
      <c r="W246" s="41">
        <v>4488195.0360000003</v>
      </c>
      <c r="X246" s="41">
        <v>0</v>
      </c>
      <c r="Y246" s="41">
        <f t="shared" si="69"/>
        <v>4488195.0360000003</v>
      </c>
      <c r="Z246" s="41">
        <v>75947201.691799998</v>
      </c>
      <c r="AA246" s="46">
        <f t="shared" si="58"/>
        <v>231881534.77320006</v>
      </c>
    </row>
    <row r="247" spans="1:27" ht="24.9" customHeight="1">
      <c r="A247" s="152"/>
      <c r="B247" s="154"/>
      <c r="C247" s="37">
        <v>6</v>
      </c>
      <c r="D247" s="41" t="s">
        <v>611</v>
      </c>
      <c r="E247" s="41">
        <v>125113362.0511</v>
      </c>
      <c r="F247" s="41">
        <v>0</v>
      </c>
      <c r="G247" s="41">
        <v>1296707.3599</v>
      </c>
      <c r="H247" s="41">
        <v>5299664.9062999999</v>
      </c>
      <c r="I247" s="41">
        <v>3792302.0822999999</v>
      </c>
      <c r="J247" s="41">
        <f t="shared" si="72"/>
        <v>1896151.0411499999</v>
      </c>
      <c r="K247" s="41">
        <f t="shared" si="60"/>
        <v>1896151.0411499999</v>
      </c>
      <c r="L247" s="55">
        <v>70862824.220699996</v>
      </c>
      <c r="M247" s="46">
        <f t="shared" si="57"/>
        <v>204468709.57914999</v>
      </c>
      <c r="N247" s="45"/>
      <c r="O247" s="154"/>
      <c r="P247" s="47">
        <v>24</v>
      </c>
      <c r="Q247" s="154"/>
      <c r="R247" s="41" t="s">
        <v>612</v>
      </c>
      <c r="S247" s="41">
        <v>122790578.2005</v>
      </c>
      <c r="T247" s="41">
        <f t="shared" si="66"/>
        <v>-2734288.17</v>
      </c>
      <c r="U247" s="41">
        <v>1272633.4251000001</v>
      </c>
      <c r="V247" s="41">
        <v>3957780.1833000001</v>
      </c>
      <c r="W247" s="41">
        <v>3721896.3487999998</v>
      </c>
      <c r="X247" s="41">
        <v>0</v>
      </c>
      <c r="Y247" s="41">
        <f t="shared" si="69"/>
        <v>3721896.3487999998</v>
      </c>
      <c r="Z247" s="41">
        <v>64555726.755900003</v>
      </c>
      <c r="AA247" s="46">
        <f t="shared" si="58"/>
        <v>193564326.74360001</v>
      </c>
    </row>
    <row r="248" spans="1:27" ht="24.9" customHeight="1">
      <c r="A248" s="152"/>
      <c r="B248" s="154"/>
      <c r="C248" s="37">
        <v>7</v>
      </c>
      <c r="D248" s="41" t="s">
        <v>613</v>
      </c>
      <c r="E248" s="41">
        <v>125228439.185</v>
      </c>
      <c r="F248" s="41">
        <v>0</v>
      </c>
      <c r="G248" s="41">
        <v>1297900.0492</v>
      </c>
      <c r="H248" s="41">
        <v>5042338.4757000003</v>
      </c>
      <c r="I248" s="41">
        <v>3795790.1770000001</v>
      </c>
      <c r="J248" s="41">
        <f t="shared" si="72"/>
        <v>1897895.0885000001</v>
      </c>
      <c r="K248" s="41">
        <f t="shared" si="60"/>
        <v>1897895.0885000001</v>
      </c>
      <c r="L248" s="55">
        <v>66105294.142700002</v>
      </c>
      <c r="M248" s="46">
        <f t="shared" si="57"/>
        <v>199571866.9411</v>
      </c>
      <c r="N248" s="45"/>
      <c r="O248" s="154"/>
      <c r="P248" s="47">
        <v>25</v>
      </c>
      <c r="Q248" s="154"/>
      <c r="R248" s="41" t="s">
        <v>614</v>
      </c>
      <c r="S248" s="41">
        <v>161775058.81920001</v>
      </c>
      <c r="T248" s="41">
        <f t="shared" si="66"/>
        <v>-2734288.17</v>
      </c>
      <c r="U248" s="41">
        <v>1676678.7015</v>
      </c>
      <c r="V248" s="41">
        <v>4102619.4019999998</v>
      </c>
      <c r="W248" s="41">
        <v>4903552.1255999999</v>
      </c>
      <c r="X248" s="41">
        <v>0</v>
      </c>
      <c r="Y248" s="41">
        <f t="shared" si="69"/>
        <v>4903552.1255999999</v>
      </c>
      <c r="Z248" s="41">
        <v>67233558.714300007</v>
      </c>
      <c r="AA248" s="46">
        <f t="shared" si="58"/>
        <v>236957179.59260005</v>
      </c>
    </row>
    <row r="249" spans="1:27" ht="24.9" customHeight="1">
      <c r="A249" s="152"/>
      <c r="B249" s="154"/>
      <c r="C249" s="37">
        <v>8</v>
      </c>
      <c r="D249" s="41" t="s">
        <v>615</v>
      </c>
      <c r="E249" s="41">
        <v>145275429.49070001</v>
      </c>
      <c r="F249" s="41">
        <v>0</v>
      </c>
      <c r="G249" s="41">
        <v>1505672.2603</v>
      </c>
      <c r="H249" s="41">
        <v>5465531.6951000001</v>
      </c>
      <c r="I249" s="41">
        <v>4403433.0525000002</v>
      </c>
      <c r="J249" s="41">
        <f t="shared" si="72"/>
        <v>2201716.5262500001</v>
      </c>
      <c r="K249" s="41">
        <f t="shared" si="60"/>
        <v>2201716.5262500001</v>
      </c>
      <c r="L249" s="55">
        <v>73929420.350600004</v>
      </c>
      <c r="M249" s="46">
        <f t="shared" si="57"/>
        <v>228377770.32295004</v>
      </c>
      <c r="N249" s="45"/>
      <c r="O249" s="154"/>
      <c r="P249" s="47">
        <v>26</v>
      </c>
      <c r="Q249" s="154"/>
      <c r="R249" s="41" t="s">
        <v>616</v>
      </c>
      <c r="S249" s="41">
        <v>110731255.7255</v>
      </c>
      <c r="T249" s="41">
        <f t="shared" si="66"/>
        <v>-2734288.17</v>
      </c>
      <c r="U249" s="41">
        <v>1147647.4768000001</v>
      </c>
      <c r="V249" s="41">
        <v>3629256.2936</v>
      </c>
      <c r="W249" s="41">
        <v>3356367.0961000002</v>
      </c>
      <c r="X249" s="41">
        <v>0</v>
      </c>
      <c r="Y249" s="41">
        <f t="shared" si="69"/>
        <v>3356367.0961000002</v>
      </c>
      <c r="Z249" s="41">
        <v>58481876.1897</v>
      </c>
      <c r="AA249" s="46">
        <f t="shared" si="58"/>
        <v>174612114.6117</v>
      </c>
    </row>
    <row r="250" spans="1:27" ht="24.9" customHeight="1">
      <c r="A250" s="152"/>
      <c r="B250" s="154"/>
      <c r="C250" s="37">
        <v>9</v>
      </c>
      <c r="D250" s="41" t="s">
        <v>617</v>
      </c>
      <c r="E250" s="41">
        <v>159893441.44659999</v>
      </c>
      <c r="F250" s="41">
        <v>0</v>
      </c>
      <c r="G250" s="41">
        <v>1657177.1306</v>
      </c>
      <c r="H250" s="41">
        <v>5890305.0685000001</v>
      </c>
      <c r="I250" s="41">
        <v>4846518.5573000005</v>
      </c>
      <c r="J250" s="41">
        <f t="shared" si="72"/>
        <v>2423259.2786500002</v>
      </c>
      <c r="K250" s="41">
        <f t="shared" si="60"/>
        <v>2423259.2786500002</v>
      </c>
      <c r="L250" s="55">
        <v>81782760.930600002</v>
      </c>
      <c r="M250" s="46">
        <f t="shared" si="57"/>
        <v>251646943.85495001</v>
      </c>
      <c r="N250" s="45"/>
      <c r="O250" s="154"/>
      <c r="P250" s="47">
        <v>27</v>
      </c>
      <c r="Q250" s="154"/>
      <c r="R250" s="41" t="s">
        <v>618</v>
      </c>
      <c r="S250" s="41">
        <v>133934733.5601</v>
      </c>
      <c r="T250" s="41">
        <f t="shared" si="66"/>
        <v>-2734288.17</v>
      </c>
      <c r="U250" s="41">
        <v>1388134.344</v>
      </c>
      <c r="V250" s="41">
        <v>4083287.2056</v>
      </c>
      <c r="W250" s="41">
        <v>4059686.0370999998</v>
      </c>
      <c r="X250" s="41">
        <v>0</v>
      </c>
      <c r="Y250" s="41">
        <f t="shared" si="69"/>
        <v>4059686.0370999998</v>
      </c>
      <c r="Z250" s="41">
        <v>66876139.129600003</v>
      </c>
      <c r="AA250" s="46">
        <f t="shared" si="58"/>
        <v>207607692.10640001</v>
      </c>
    </row>
    <row r="251" spans="1:27" ht="24.9" customHeight="1">
      <c r="A251" s="152"/>
      <c r="B251" s="154"/>
      <c r="C251" s="37">
        <v>10</v>
      </c>
      <c r="D251" s="41" t="s">
        <v>619</v>
      </c>
      <c r="E251" s="41">
        <v>116345942.12180001</v>
      </c>
      <c r="F251" s="41">
        <v>0</v>
      </c>
      <c r="G251" s="41">
        <v>1205839.544</v>
      </c>
      <c r="H251" s="41">
        <v>4837115.9767000005</v>
      </c>
      <c r="I251" s="41">
        <v>3526553.45</v>
      </c>
      <c r="J251" s="41">
        <f t="shared" si="72"/>
        <v>1763276.7250000001</v>
      </c>
      <c r="K251" s="41">
        <f t="shared" si="60"/>
        <v>1763276.7250000001</v>
      </c>
      <c r="L251" s="55">
        <v>62311077.555699997</v>
      </c>
      <c r="M251" s="46">
        <f t="shared" si="57"/>
        <v>186463251.92320001</v>
      </c>
      <c r="N251" s="45"/>
      <c r="O251" s="154"/>
      <c r="P251" s="47">
        <v>28</v>
      </c>
      <c r="Q251" s="154"/>
      <c r="R251" s="41" t="s">
        <v>620</v>
      </c>
      <c r="S251" s="41">
        <v>134364175.84900001</v>
      </c>
      <c r="T251" s="41">
        <f t="shared" si="66"/>
        <v>-2734288.17</v>
      </c>
      <c r="U251" s="41">
        <v>1392585.1953</v>
      </c>
      <c r="V251" s="41">
        <v>4222011.5576999998</v>
      </c>
      <c r="W251" s="41">
        <v>4072702.8314</v>
      </c>
      <c r="X251" s="41">
        <v>0</v>
      </c>
      <c r="Y251" s="41">
        <f t="shared" si="69"/>
        <v>4072702.8314</v>
      </c>
      <c r="Z251" s="41">
        <v>69440917.554000005</v>
      </c>
      <c r="AA251" s="46">
        <f t="shared" si="58"/>
        <v>210758104.81740004</v>
      </c>
    </row>
    <row r="252" spans="1:27" ht="24.9" customHeight="1">
      <c r="A252" s="152"/>
      <c r="B252" s="154"/>
      <c r="C252" s="37">
        <v>11</v>
      </c>
      <c r="D252" s="41" t="s">
        <v>621</v>
      </c>
      <c r="E252" s="41">
        <v>199636661.40149999</v>
      </c>
      <c r="F252" s="41">
        <v>0</v>
      </c>
      <c r="G252" s="41">
        <v>2069086.1783</v>
      </c>
      <c r="H252" s="41">
        <v>7318179.9442999996</v>
      </c>
      <c r="I252" s="41">
        <v>6051172.4274000004</v>
      </c>
      <c r="J252" s="41">
        <f t="shared" si="72"/>
        <v>3025586.2137000002</v>
      </c>
      <c r="K252" s="41">
        <f t="shared" si="60"/>
        <v>3025586.2137000002</v>
      </c>
      <c r="L252" s="55">
        <v>108181750.1508</v>
      </c>
      <c r="M252" s="46">
        <f t="shared" si="57"/>
        <v>320231263.88859999</v>
      </c>
      <c r="N252" s="45"/>
      <c r="O252" s="154"/>
      <c r="P252" s="47">
        <v>29</v>
      </c>
      <c r="Q252" s="154"/>
      <c r="R252" s="41" t="s">
        <v>622</v>
      </c>
      <c r="S252" s="41">
        <v>118405150.5152</v>
      </c>
      <c r="T252" s="41">
        <f t="shared" si="66"/>
        <v>-2734288.17</v>
      </c>
      <c r="U252" s="41">
        <v>1227181.7143000001</v>
      </c>
      <c r="V252" s="41">
        <v>3847218.784</v>
      </c>
      <c r="W252" s="41">
        <v>3588969.9668999999</v>
      </c>
      <c r="X252" s="41">
        <v>0</v>
      </c>
      <c r="Y252" s="41">
        <f t="shared" si="69"/>
        <v>3588969.9668999999</v>
      </c>
      <c r="Z252" s="41">
        <v>62511633.652400002</v>
      </c>
      <c r="AA252" s="46">
        <f t="shared" si="58"/>
        <v>186845866.46280003</v>
      </c>
    </row>
    <row r="253" spans="1:27" ht="24.9" customHeight="1">
      <c r="A253" s="152"/>
      <c r="B253" s="154"/>
      <c r="C253" s="37">
        <v>12</v>
      </c>
      <c r="D253" s="41" t="s">
        <v>623</v>
      </c>
      <c r="E253" s="41">
        <v>205457885.4445</v>
      </c>
      <c r="F253" s="41">
        <v>0</v>
      </c>
      <c r="G253" s="41">
        <v>2129418.8552999999</v>
      </c>
      <c r="H253" s="41">
        <v>7347519.7827000003</v>
      </c>
      <c r="I253" s="41">
        <v>6227619.1289999997</v>
      </c>
      <c r="J253" s="41">
        <f t="shared" si="72"/>
        <v>3113809.5644999999</v>
      </c>
      <c r="K253" s="41">
        <f t="shared" si="60"/>
        <v>3113809.5644999999</v>
      </c>
      <c r="L253" s="55">
        <v>108724194.0926</v>
      </c>
      <c r="M253" s="46">
        <f t="shared" si="57"/>
        <v>326772827.7396</v>
      </c>
      <c r="N253" s="45"/>
      <c r="O253" s="155"/>
      <c r="P253" s="47">
        <v>30</v>
      </c>
      <c r="Q253" s="155"/>
      <c r="R253" s="41" t="s">
        <v>624</v>
      </c>
      <c r="S253" s="41">
        <v>131734595.2225</v>
      </c>
      <c r="T253" s="41">
        <f t="shared" si="66"/>
        <v>-2734288.17</v>
      </c>
      <c r="U253" s="41">
        <v>1365331.5390999999</v>
      </c>
      <c r="V253" s="41">
        <v>4288485.0147000002</v>
      </c>
      <c r="W253" s="41">
        <v>3992997.8029</v>
      </c>
      <c r="X253" s="41">
        <v>0</v>
      </c>
      <c r="Y253" s="41">
        <f t="shared" si="69"/>
        <v>3992997.8029</v>
      </c>
      <c r="Z253" s="41">
        <v>70669899.2421</v>
      </c>
      <c r="AA253" s="46">
        <f t="shared" si="58"/>
        <v>209317020.65129998</v>
      </c>
    </row>
    <row r="254" spans="1:27" ht="24.9" customHeight="1">
      <c r="A254" s="152"/>
      <c r="B254" s="154"/>
      <c r="C254" s="37">
        <v>13</v>
      </c>
      <c r="D254" s="41" t="s">
        <v>625</v>
      </c>
      <c r="E254" s="41">
        <v>161039384.19330001</v>
      </c>
      <c r="F254" s="41">
        <v>0</v>
      </c>
      <c r="G254" s="41">
        <v>1669053.9786</v>
      </c>
      <c r="H254" s="41">
        <v>5767744.3749000002</v>
      </c>
      <c r="I254" s="41">
        <v>4881253.1452000001</v>
      </c>
      <c r="J254" s="41">
        <f t="shared" si="72"/>
        <v>2440626.5726000001</v>
      </c>
      <c r="K254" s="41">
        <f t="shared" si="60"/>
        <v>2440626.5726000001</v>
      </c>
      <c r="L254" s="55">
        <v>79516821.1884</v>
      </c>
      <c r="M254" s="46">
        <f t="shared" si="57"/>
        <v>250433630.30780002</v>
      </c>
      <c r="N254" s="45"/>
      <c r="O254" s="37"/>
      <c r="P254" s="146" t="s">
        <v>626</v>
      </c>
      <c r="Q254" s="147"/>
      <c r="R254" s="42"/>
      <c r="S254" s="42">
        <f t="shared" ref="S254:W254" si="73">SUM(S224:S253)</f>
        <v>3754205229.3881001</v>
      </c>
      <c r="T254" s="42">
        <f t="shared" si="73"/>
        <v>-82028645.100000039</v>
      </c>
      <c r="U254" s="42">
        <f t="shared" si="73"/>
        <v>38909557.474199988</v>
      </c>
      <c r="V254" s="42">
        <f t="shared" si="73"/>
        <v>118142534.89709997</v>
      </c>
      <c r="W254" s="42">
        <f t="shared" si="73"/>
        <v>113793443.60579999</v>
      </c>
      <c r="X254" s="42">
        <f t="shared" ref="X254" si="74">SUM(X224:X253)</f>
        <v>0</v>
      </c>
      <c r="Y254" s="42">
        <f t="shared" si="69"/>
        <v>113793443.60579999</v>
      </c>
      <c r="Z254" s="42">
        <f>SUM(Z224:Z253)</f>
        <v>1925747605.5374997</v>
      </c>
      <c r="AA254" s="42">
        <f>SUM(AA224:AA253)</f>
        <v>5868769725.8026991</v>
      </c>
    </row>
    <row r="255" spans="1:27" ht="24.9" customHeight="1">
      <c r="A255" s="152"/>
      <c r="B255" s="154"/>
      <c r="C255" s="37">
        <v>14</v>
      </c>
      <c r="D255" s="41" t="s">
        <v>627</v>
      </c>
      <c r="E255" s="41">
        <v>153579268.77829999</v>
      </c>
      <c r="F255" s="41">
        <v>0</v>
      </c>
      <c r="G255" s="41">
        <v>1591735.4061</v>
      </c>
      <c r="H255" s="41">
        <v>5530161.6391000003</v>
      </c>
      <c r="I255" s="41">
        <v>4655130.1255999999</v>
      </c>
      <c r="J255" s="41">
        <f t="shared" si="72"/>
        <v>2327565.0628</v>
      </c>
      <c r="K255" s="41">
        <f t="shared" si="60"/>
        <v>2327565.0628</v>
      </c>
      <c r="L255" s="55">
        <v>75124318.604399994</v>
      </c>
      <c r="M255" s="46">
        <f t="shared" si="57"/>
        <v>238153049.49070001</v>
      </c>
      <c r="N255" s="45"/>
      <c r="O255" s="153">
        <v>30</v>
      </c>
      <c r="P255" s="47">
        <v>1</v>
      </c>
      <c r="Q255" s="153" t="s">
        <v>114</v>
      </c>
      <c r="R255" s="41" t="s">
        <v>628</v>
      </c>
      <c r="S255" s="41">
        <v>129651884.99079999</v>
      </c>
      <c r="T255" s="41">
        <f>-2536017.62</f>
        <v>-2536017.62</v>
      </c>
      <c r="U255" s="41">
        <v>1343745.7897000001</v>
      </c>
      <c r="V255" s="41">
        <v>4676774.2056999998</v>
      </c>
      <c r="W255" s="41">
        <v>3929868.9234000002</v>
      </c>
      <c r="X255" s="41">
        <v>0</v>
      </c>
      <c r="Y255" s="41">
        <f t="shared" si="69"/>
        <v>3929868.9234000002</v>
      </c>
      <c r="Z255" s="41">
        <v>95415043.833299994</v>
      </c>
      <c r="AA255" s="46">
        <f t="shared" si="58"/>
        <v>232481300.12289998</v>
      </c>
    </row>
    <row r="256" spans="1:27" ht="24.9" customHeight="1">
      <c r="A256" s="152"/>
      <c r="B256" s="154"/>
      <c r="C256" s="37">
        <v>15</v>
      </c>
      <c r="D256" s="41" t="s">
        <v>629</v>
      </c>
      <c r="E256" s="41">
        <v>167619135.34290001</v>
      </c>
      <c r="F256" s="41">
        <v>0</v>
      </c>
      <c r="G256" s="41">
        <v>1737248.2275</v>
      </c>
      <c r="H256" s="41">
        <v>5377964.8284</v>
      </c>
      <c r="I256" s="41">
        <v>5080691.5071</v>
      </c>
      <c r="J256" s="41">
        <f t="shared" si="72"/>
        <v>2540345.75355</v>
      </c>
      <c r="K256" s="41">
        <f t="shared" si="60"/>
        <v>2540345.75355</v>
      </c>
      <c r="L256" s="55">
        <v>72310457.225600004</v>
      </c>
      <c r="M256" s="46">
        <f t="shared" si="57"/>
        <v>249585151.37794998</v>
      </c>
      <c r="N256" s="45"/>
      <c r="O256" s="154"/>
      <c r="P256" s="47">
        <v>2</v>
      </c>
      <c r="Q256" s="154"/>
      <c r="R256" s="41" t="s">
        <v>630</v>
      </c>
      <c r="S256" s="41">
        <v>150564516.16679999</v>
      </c>
      <c r="T256" s="41">
        <f t="shared" ref="T256:T287" si="75">-2536017.62</f>
        <v>-2536017.62</v>
      </c>
      <c r="U256" s="41">
        <v>1560489.7275</v>
      </c>
      <c r="V256" s="41">
        <v>5312012.5680999998</v>
      </c>
      <c r="W256" s="41">
        <v>4563750.1767999995</v>
      </c>
      <c r="X256" s="41">
        <v>0</v>
      </c>
      <c r="Y256" s="41">
        <f t="shared" si="69"/>
        <v>4563750.1767999995</v>
      </c>
      <c r="Z256" s="41">
        <v>107159525.76639999</v>
      </c>
      <c r="AA256" s="46">
        <f t="shared" si="58"/>
        <v>266624276.78560001</v>
      </c>
    </row>
    <row r="257" spans="1:27" ht="24.9" customHeight="1">
      <c r="A257" s="152"/>
      <c r="B257" s="154"/>
      <c r="C257" s="37">
        <v>16</v>
      </c>
      <c r="D257" s="41" t="s">
        <v>631</v>
      </c>
      <c r="E257" s="41">
        <v>147036801.84900001</v>
      </c>
      <c r="F257" s="41">
        <v>0</v>
      </c>
      <c r="G257" s="41">
        <v>1523927.5806</v>
      </c>
      <c r="H257" s="41">
        <v>5534572.9023000002</v>
      </c>
      <c r="I257" s="41">
        <v>4456821.8828999996</v>
      </c>
      <c r="J257" s="41">
        <f t="shared" si="72"/>
        <v>2228410.9414499998</v>
      </c>
      <c r="K257" s="41">
        <f t="shared" si="60"/>
        <v>2228410.9414499998</v>
      </c>
      <c r="L257" s="55">
        <v>75205875.393399999</v>
      </c>
      <c r="M257" s="46">
        <f t="shared" si="57"/>
        <v>231529588.66675001</v>
      </c>
      <c r="N257" s="45"/>
      <c r="O257" s="154"/>
      <c r="P257" s="47">
        <v>3</v>
      </c>
      <c r="Q257" s="154"/>
      <c r="R257" s="41" t="s">
        <v>632</v>
      </c>
      <c r="S257" s="41">
        <v>149978710.18079999</v>
      </c>
      <c r="T257" s="41">
        <f t="shared" si="75"/>
        <v>-2536017.62</v>
      </c>
      <c r="U257" s="41">
        <v>1554418.2822</v>
      </c>
      <c r="V257" s="41">
        <v>4969176.7629000004</v>
      </c>
      <c r="W257" s="41">
        <v>4545993.8539000005</v>
      </c>
      <c r="X257" s="41">
        <v>0</v>
      </c>
      <c r="Y257" s="41">
        <f t="shared" si="69"/>
        <v>4545993.8539000005</v>
      </c>
      <c r="Z257" s="41">
        <v>100821072.11049999</v>
      </c>
      <c r="AA257" s="46">
        <f t="shared" si="58"/>
        <v>259333353.57029998</v>
      </c>
    </row>
    <row r="258" spans="1:27" ht="24.9" customHeight="1">
      <c r="A258" s="152"/>
      <c r="B258" s="154"/>
      <c r="C258" s="37">
        <v>17</v>
      </c>
      <c r="D258" s="41" t="s">
        <v>633</v>
      </c>
      <c r="E258" s="41">
        <v>120590143.22239999</v>
      </c>
      <c r="F258" s="41">
        <v>0</v>
      </c>
      <c r="G258" s="41">
        <v>1249827.5459</v>
      </c>
      <c r="H258" s="41">
        <v>5065489.3776000002</v>
      </c>
      <c r="I258" s="41">
        <v>3655199.1231</v>
      </c>
      <c r="J258" s="41">
        <f t="shared" si="72"/>
        <v>1827599.56155</v>
      </c>
      <c r="K258" s="41">
        <f t="shared" si="60"/>
        <v>1827599.56155</v>
      </c>
      <c r="L258" s="55">
        <v>66533315.126800001</v>
      </c>
      <c r="M258" s="46">
        <f t="shared" si="57"/>
        <v>195266374.83424997</v>
      </c>
      <c r="N258" s="45"/>
      <c r="O258" s="154"/>
      <c r="P258" s="47">
        <v>4</v>
      </c>
      <c r="Q258" s="154"/>
      <c r="R258" s="41" t="s">
        <v>634</v>
      </c>
      <c r="S258" s="41">
        <v>160684542.14219999</v>
      </c>
      <c r="T258" s="41">
        <f t="shared" si="75"/>
        <v>-2536017.62</v>
      </c>
      <c r="U258" s="41">
        <v>1665376.3036</v>
      </c>
      <c r="V258" s="41">
        <v>4484349.3080000002</v>
      </c>
      <c r="W258" s="41">
        <v>4870497.5533999996</v>
      </c>
      <c r="X258" s="41">
        <v>0</v>
      </c>
      <c r="Y258" s="41">
        <f t="shared" si="69"/>
        <v>4870497.5533999996</v>
      </c>
      <c r="Z258" s="41">
        <v>91857433.229399994</v>
      </c>
      <c r="AA258" s="46">
        <f t="shared" si="58"/>
        <v>261026180.91659999</v>
      </c>
    </row>
    <row r="259" spans="1:27" ht="24.9" customHeight="1">
      <c r="A259" s="152"/>
      <c r="B259" s="155"/>
      <c r="C259" s="37">
        <v>18</v>
      </c>
      <c r="D259" s="41" t="s">
        <v>635</v>
      </c>
      <c r="E259" s="41">
        <v>150062267.35859999</v>
      </c>
      <c r="F259" s="41">
        <v>0</v>
      </c>
      <c r="G259" s="41">
        <v>1555284.2904999999</v>
      </c>
      <c r="H259" s="41">
        <v>5258276.3938999996</v>
      </c>
      <c r="I259" s="41">
        <v>4548526.5494999997</v>
      </c>
      <c r="J259" s="41">
        <f t="shared" si="72"/>
        <v>2274263.2747499999</v>
      </c>
      <c r="K259" s="41">
        <f t="shared" si="60"/>
        <v>2274263.2747499999</v>
      </c>
      <c r="L259" s="55">
        <v>70097620.691</v>
      </c>
      <c r="M259" s="46">
        <f t="shared" si="57"/>
        <v>229247712.00874996</v>
      </c>
      <c r="N259" s="45"/>
      <c r="O259" s="154"/>
      <c r="P259" s="47">
        <v>5</v>
      </c>
      <c r="Q259" s="154"/>
      <c r="R259" s="41" t="s">
        <v>636</v>
      </c>
      <c r="S259" s="41">
        <v>163030587.1661</v>
      </c>
      <c r="T259" s="41">
        <f t="shared" si="75"/>
        <v>-2536017.62</v>
      </c>
      <c r="U259" s="41">
        <v>1689691.3230999999</v>
      </c>
      <c r="V259" s="41">
        <v>5889871.5888999999</v>
      </c>
      <c r="W259" s="41">
        <v>4941608.3547</v>
      </c>
      <c r="X259" s="41">
        <v>0</v>
      </c>
      <c r="Y259" s="41">
        <f t="shared" si="69"/>
        <v>4941608.3547</v>
      </c>
      <c r="Z259" s="41">
        <v>117843160.8097</v>
      </c>
      <c r="AA259" s="46">
        <f t="shared" si="58"/>
        <v>290858901.6225</v>
      </c>
    </row>
    <row r="260" spans="1:27" ht="24.9" customHeight="1">
      <c r="A260" s="37"/>
      <c r="B260" s="145" t="s">
        <v>601</v>
      </c>
      <c r="C260" s="146"/>
      <c r="D260" s="42"/>
      <c r="E260" s="42">
        <f>SUM(E242:E259)</f>
        <v>2736879040.7683001</v>
      </c>
      <c r="F260" s="42">
        <f t="shared" ref="F260:H260" si="76">SUM(F242:F259)</f>
        <v>0</v>
      </c>
      <c r="G260" s="42">
        <f t="shared" si="76"/>
        <v>28365724.788599994</v>
      </c>
      <c r="H260" s="42">
        <f t="shared" si="76"/>
        <v>103238576.9393</v>
      </c>
      <c r="I260" s="42">
        <f t="shared" ref="I260:M260" si="77">SUM(I242:I259)</f>
        <v>82957342.966800004</v>
      </c>
      <c r="J260" s="42">
        <f t="shared" si="77"/>
        <v>41478671.483400002</v>
      </c>
      <c r="K260" s="42">
        <f t="shared" si="77"/>
        <v>41478671.483400002</v>
      </c>
      <c r="L260" s="42">
        <f t="shared" si="77"/>
        <v>1420564369.3994</v>
      </c>
      <c r="M260" s="42">
        <f t="shared" si="77"/>
        <v>4330526383.3789997</v>
      </c>
      <c r="N260" s="45"/>
      <c r="O260" s="154"/>
      <c r="P260" s="47">
        <v>6</v>
      </c>
      <c r="Q260" s="154"/>
      <c r="R260" s="41" t="s">
        <v>637</v>
      </c>
      <c r="S260" s="41">
        <v>167562258.49669999</v>
      </c>
      <c r="T260" s="41">
        <f t="shared" si="75"/>
        <v>-2536017.62</v>
      </c>
      <c r="U260" s="41">
        <v>1736658.7411</v>
      </c>
      <c r="V260" s="41">
        <v>6097447.8589000003</v>
      </c>
      <c r="W260" s="41">
        <v>5078967.5170999998</v>
      </c>
      <c r="X260" s="41">
        <v>0</v>
      </c>
      <c r="Y260" s="41">
        <f t="shared" si="69"/>
        <v>5078967.5170999998</v>
      </c>
      <c r="Z260" s="41">
        <v>121680894.63860001</v>
      </c>
      <c r="AA260" s="46">
        <f t="shared" si="58"/>
        <v>299620209.63240004</v>
      </c>
    </row>
    <row r="261" spans="1:27" ht="24.9" customHeight="1">
      <c r="A261" s="152">
        <v>13</v>
      </c>
      <c r="B261" s="153" t="s">
        <v>638</v>
      </c>
      <c r="C261" s="37">
        <v>1</v>
      </c>
      <c r="D261" s="41" t="s">
        <v>639</v>
      </c>
      <c r="E261" s="41">
        <v>176326357.1956</v>
      </c>
      <c r="F261" s="41">
        <v>0</v>
      </c>
      <c r="G261" s="41">
        <v>1827492.135</v>
      </c>
      <c r="H261" s="41">
        <v>5502374.4080999997</v>
      </c>
      <c r="I261" s="41">
        <v>5344615.4798999997</v>
      </c>
      <c r="J261" s="41">
        <v>0</v>
      </c>
      <c r="K261" s="41">
        <f t="shared" si="60"/>
        <v>5344615.4798999997</v>
      </c>
      <c r="L261" s="55">
        <v>94896627.117599994</v>
      </c>
      <c r="M261" s="46">
        <f t="shared" si="57"/>
        <v>283897466.3362</v>
      </c>
      <c r="N261" s="45"/>
      <c r="O261" s="154"/>
      <c r="P261" s="47">
        <v>7</v>
      </c>
      <c r="Q261" s="154"/>
      <c r="R261" s="41" t="s">
        <v>640</v>
      </c>
      <c r="S261" s="41">
        <v>181661004.1875</v>
      </c>
      <c r="T261" s="41">
        <f t="shared" si="75"/>
        <v>-2536017.62</v>
      </c>
      <c r="U261" s="41">
        <v>1882781.8011</v>
      </c>
      <c r="V261" s="41">
        <v>6291708.0395999998</v>
      </c>
      <c r="W261" s="41">
        <v>5506313.5795999998</v>
      </c>
      <c r="X261" s="41">
        <v>0</v>
      </c>
      <c r="Y261" s="41">
        <f t="shared" si="69"/>
        <v>5506313.5795999998</v>
      </c>
      <c r="Z261" s="41">
        <v>125272436.5186</v>
      </c>
      <c r="AA261" s="46">
        <f t="shared" si="58"/>
        <v>318078226.50639999</v>
      </c>
    </row>
    <row r="262" spans="1:27" ht="24.9" customHeight="1">
      <c r="A262" s="152"/>
      <c r="B262" s="154"/>
      <c r="C262" s="37">
        <v>2</v>
      </c>
      <c r="D262" s="41" t="s">
        <v>641</v>
      </c>
      <c r="E262" s="41">
        <v>134172442.8335</v>
      </c>
      <c r="F262" s="41">
        <v>0</v>
      </c>
      <c r="G262" s="41">
        <v>1390598.0245999999</v>
      </c>
      <c r="H262" s="41">
        <v>4182056.9929</v>
      </c>
      <c r="I262" s="41">
        <v>4066891.2256999998</v>
      </c>
      <c r="J262" s="41">
        <v>0</v>
      </c>
      <c r="K262" s="41">
        <f t="shared" si="60"/>
        <v>4066891.2256999998</v>
      </c>
      <c r="L262" s="55">
        <v>70486193.2623</v>
      </c>
      <c r="M262" s="46">
        <f t="shared" si="57"/>
        <v>214298182.33899999</v>
      </c>
      <c r="N262" s="45"/>
      <c r="O262" s="154"/>
      <c r="P262" s="47">
        <v>8</v>
      </c>
      <c r="Q262" s="154"/>
      <c r="R262" s="41" t="s">
        <v>642</v>
      </c>
      <c r="S262" s="41">
        <v>133695832.3547</v>
      </c>
      <c r="T262" s="41">
        <f t="shared" si="75"/>
        <v>-2536017.62</v>
      </c>
      <c r="U262" s="41">
        <v>1385658.3099</v>
      </c>
      <c r="V262" s="41">
        <v>4830353.6512000002</v>
      </c>
      <c r="W262" s="41">
        <v>4052444.7198999999</v>
      </c>
      <c r="X262" s="41">
        <v>0</v>
      </c>
      <c r="Y262" s="41">
        <f t="shared" si="69"/>
        <v>4052444.7198999999</v>
      </c>
      <c r="Z262" s="41">
        <v>98254467.787799999</v>
      </c>
      <c r="AA262" s="46">
        <f t="shared" si="58"/>
        <v>239682739.20350003</v>
      </c>
    </row>
    <row r="263" spans="1:27" ht="24.9" customHeight="1">
      <c r="A263" s="152"/>
      <c r="B263" s="154"/>
      <c r="C263" s="37">
        <v>3</v>
      </c>
      <c r="D263" s="41" t="s">
        <v>643</v>
      </c>
      <c r="E263" s="41">
        <v>127931537.69949999</v>
      </c>
      <c r="F263" s="41">
        <v>1E-4</v>
      </c>
      <c r="G263" s="41">
        <v>1325915.6639</v>
      </c>
      <c r="H263" s="41">
        <v>3677954.9515</v>
      </c>
      <c r="I263" s="41">
        <v>3877723.6009</v>
      </c>
      <c r="J263" s="41">
        <v>0</v>
      </c>
      <c r="K263" s="41">
        <f t="shared" si="60"/>
        <v>3877723.6009</v>
      </c>
      <c r="L263" s="55">
        <v>61166199.903800003</v>
      </c>
      <c r="M263" s="46">
        <f t="shared" si="57"/>
        <v>197979331.8197</v>
      </c>
      <c r="N263" s="45"/>
      <c r="O263" s="154"/>
      <c r="P263" s="47">
        <v>9</v>
      </c>
      <c r="Q263" s="154"/>
      <c r="R263" s="41" t="s">
        <v>644</v>
      </c>
      <c r="S263" s="41">
        <v>158668737.77309999</v>
      </c>
      <c r="T263" s="41">
        <f t="shared" si="75"/>
        <v>-2536017.62</v>
      </c>
      <c r="U263" s="41">
        <v>1644483.9839000001</v>
      </c>
      <c r="V263" s="41">
        <v>5762084.8652999997</v>
      </c>
      <c r="W263" s="41">
        <v>4809396.6527000004</v>
      </c>
      <c r="X263" s="41">
        <v>0</v>
      </c>
      <c r="Y263" s="41">
        <f t="shared" si="69"/>
        <v>4809396.6527000004</v>
      </c>
      <c r="Z263" s="41">
        <v>115480600.6177</v>
      </c>
      <c r="AA263" s="46">
        <f t="shared" si="58"/>
        <v>283829286.27270001</v>
      </c>
    </row>
    <row r="264" spans="1:27" ht="24.9" customHeight="1">
      <c r="A264" s="152"/>
      <c r="B264" s="154"/>
      <c r="C264" s="37">
        <v>4</v>
      </c>
      <c r="D264" s="41" t="s">
        <v>645</v>
      </c>
      <c r="E264" s="41">
        <v>132096257.9083</v>
      </c>
      <c r="F264" s="41">
        <v>0</v>
      </c>
      <c r="G264" s="41">
        <v>1369079.9051000001</v>
      </c>
      <c r="H264" s="41">
        <v>4097798.5735999998</v>
      </c>
      <c r="I264" s="41">
        <v>4003960.1345000002</v>
      </c>
      <c r="J264" s="41">
        <v>0</v>
      </c>
      <c r="K264" s="41">
        <f t="shared" si="60"/>
        <v>4003960.1345000002</v>
      </c>
      <c r="L264" s="55">
        <v>68928397.729000002</v>
      </c>
      <c r="M264" s="46">
        <f t="shared" ref="M264:M327" si="78">E264+F264+G264+H264+I264-J264+L264</f>
        <v>210495494.25049999</v>
      </c>
      <c r="N264" s="45"/>
      <c r="O264" s="154"/>
      <c r="P264" s="47">
        <v>10</v>
      </c>
      <c r="Q264" s="154"/>
      <c r="R264" s="41" t="s">
        <v>646</v>
      </c>
      <c r="S264" s="41">
        <v>166118877.28130001</v>
      </c>
      <c r="T264" s="41">
        <f t="shared" si="75"/>
        <v>-2536017.62</v>
      </c>
      <c r="U264" s="41">
        <v>1721699.1635</v>
      </c>
      <c r="V264" s="41">
        <v>5898200.3172000004</v>
      </c>
      <c r="W264" s="41">
        <v>5035217.2933</v>
      </c>
      <c r="X264" s="41">
        <v>0</v>
      </c>
      <c r="Y264" s="41">
        <f t="shared" si="69"/>
        <v>5035217.2933</v>
      </c>
      <c r="Z264" s="41">
        <v>117997144.8964</v>
      </c>
      <c r="AA264" s="46">
        <f t="shared" ref="AA264:AA327" si="79">S264+T264+U264+V264+W264-X264+Z264</f>
        <v>294235121.33170003</v>
      </c>
    </row>
    <row r="265" spans="1:27" ht="24.9" customHeight="1">
      <c r="A265" s="152"/>
      <c r="B265" s="154"/>
      <c r="C265" s="37">
        <v>5</v>
      </c>
      <c r="D265" s="41" t="s">
        <v>647</v>
      </c>
      <c r="E265" s="41">
        <v>139915678.84400001</v>
      </c>
      <c r="F265" s="41">
        <v>0</v>
      </c>
      <c r="G265" s="41">
        <v>1450122.4134</v>
      </c>
      <c r="H265" s="41">
        <v>4322657.7779000001</v>
      </c>
      <c r="I265" s="41">
        <v>4240974.0377000002</v>
      </c>
      <c r="J265" s="41">
        <v>0</v>
      </c>
      <c r="K265" s="41">
        <f t="shared" si="60"/>
        <v>4240974.0377000002</v>
      </c>
      <c r="L265" s="55">
        <v>73085663.753600001</v>
      </c>
      <c r="M265" s="46">
        <f t="shared" si="78"/>
        <v>223015096.82660002</v>
      </c>
      <c r="N265" s="45"/>
      <c r="O265" s="154"/>
      <c r="P265" s="47">
        <v>11</v>
      </c>
      <c r="Q265" s="154"/>
      <c r="R265" s="41" t="s">
        <v>648</v>
      </c>
      <c r="S265" s="41">
        <v>120143117.11139999</v>
      </c>
      <c r="T265" s="41">
        <f t="shared" si="75"/>
        <v>-2536017.62</v>
      </c>
      <c r="U265" s="41">
        <v>1245194.4513000001</v>
      </c>
      <c r="V265" s="41">
        <v>4420048.5628000004</v>
      </c>
      <c r="W265" s="41">
        <v>3641649.3467999999</v>
      </c>
      <c r="X265" s="41">
        <v>0</v>
      </c>
      <c r="Y265" s="41">
        <f t="shared" si="69"/>
        <v>3641649.3467999999</v>
      </c>
      <c r="Z265" s="41">
        <v>90668621.303100005</v>
      </c>
      <c r="AA265" s="46">
        <f t="shared" si="79"/>
        <v>217582613.15539998</v>
      </c>
    </row>
    <row r="266" spans="1:27" ht="24.9" customHeight="1">
      <c r="A266" s="152"/>
      <c r="B266" s="154"/>
      <c r="C266" s="37">
        <v>6</v>
      </c>
      <c r="D266" s="41" t="s">
        <v>649</v>
      </c>
      <c r="E266" s="41">
        <v>142631199.34689999</v>
      </c>
      <c r="F266" s="41">
        <v>0</v>
      </c>
      <c r="G266" s="41">
        <v>1478266.7727000001</v>
      </c>
      <c r="H266" s="41">
        <v>4442938.7701000003</v>
      </c>
      <c r="I266" s="41">
        <v>4323283.9835999999</v>
      </c>
      <c r="J266" s="41">
        <v>0</v>
      </c>
      <c r="K266" s="41">
        <f t="shared" ref="K266:K329" si="80">I266-J266</f>
        <v>4323283.9835999999</v>
      </c>
      <c r="L266" s="55">
        <v>75309455.677699998</v>
      </c>
      <c r="M266" s="46">
        <f t="shared" si="78"/>
        <v>228185144.551</v>
      </c>
      <c r="N266" s="45"/>
      <c r="O266" s="154"/>
      <c r="P266" s="47">
        <v>12</v>
      </c>
      <c r="Q266" s="154"/>
      <c r="R266" s="41" t="s">
        <v>650</v>
      </c>
      <c r="S266" s="41">
        <v>125294901.28650001</v>
      </c>
      <c r="T266" s="41">
        <f t="shared" si="75"/>
        <v>-2536017.62</v>
      </c>
      <c r="U266" s="41">
        <v>1298588.8796999999</v>
      </c>
      <c r="V266" s="41">
        <v>4404518.6118999999</v>
      </c>
      <c r="W266" s="41">
        <v>3797804.7050000001</v>
      </c>
      <c r="X266" s="41">
        <v>0</v>
      </c>
      <c r="Y266" s="41">
        <f t="shared" si="69"/>
        <v>3797804.7050000001</v>
      </c>
      <c r="Z266" s="41">
        <v>90381498.801499993</v>
      </c>
      <c r="AA266" s="46">
        <f t="shared" si="79"/>
        <v>222641294.66460001</v>
      </c>
    </row>
    <row r="267" spans="1:27" ht="24.9" customHeight="1">
      <c r="A267" s="152"/>
      <c r="B267" s="154"/>
      <c r="C267" s="37">
        <v>7</v>
      </c>
      <c r="D267" s="41" t="s">
        <v>651</v>
      </c>
      <c r="E267" s="41">
        <v>117528993.9365</v>
      </c>
      <c r="F267" s="41">
        <v>0</v>
      </c>
      <c r="G267" s="41">
        <v>1218101.0001000001</v>
      </c>
      <c r="H267" s="41">
        <v>3735095.6239999998</v>
      </c>
      <c r="I267" s="41">
        <v>3562412.8481000001</v>
      </c>
      <c r="J267" s="41">
        <v>0</v>
      </c>
      <c r="K267" s="41">
        <f t="shared" si="80"/>
        <v>3562412.8481000001</v>
      </c>
      <c r="L267" s="55">
        <v>62222634.206200004</v>
      </c>
      <c r="M267" s="46">
        <f t="shared" si="78"/>
        <v>188267237.61489999</v>
      </c>
      <c r="N267" s="45"/>
      <c r="O267" s="154"/>
      <c r="P267" s="47">
        <v>13</v>
      </c>
      <c r="Q267" s="154"/>
      <c r="R267" s="41" t="s">
        <v>652</v>
      </c>
      <c r="S267" s="41">
        <v>122826990.6538</v>
      </c>
      <c r="T267" s="41">
        <f t="shared" si="75"/>
        <v>-2536017.62</v>
      </c>
      <c r="U267" s="41">
        <v>1273010.8133</v>
      </c>
      <c r="V267" s="41">
        <v>4422369.4139</v>
      </c>
      <c r="W267" s="41">
        <v>3723000.0440000002</v>
      </c>
      <c r="X267" s="41">
        <v>0</v>
      </c>
      <c r="Y267" s="41">
        <f t="shared" si="69"/>
        <v>3723000.0440000002</v>
      </c>
      <c r="Z267" s="41">
        <v>90711529.912200004</v>
      </c>
      <c r="AA267" s="46">
        <f t="shared" si="79"/>
        <v>220420883.21719998</v>
      </c>
    </row>
    <row r="268" spans="1:27" ht="24.9" customHeight="1">
      <c r="A268" s="152"/>
      <c r="B268" s="154"/>
      <c r="C268" s="37">
        <v>8</v>
      </c>
      <c r="D268" s="41" t="s">
        <v>653</v>
      </c>
      <c r="E268" s="41">
        <v>144786318.6548</v>
      </c>
      <c r="F268" s="41">
        <v>0</v>
      </c>
      <c r="G268" s="41">
        <v>1500602.9886</v>
      </c>
      <c r="H268" s="41">
        <v>4271936.4808999998</v>
      </c>
      <c r="I268" s="41">
        <v>4388607.6492999997</v>
      </c>
      <c r="J268" s="41">
        <v>0</v>
      </c>
      <c r="K268" s="41">
        <f t="shared" si="80"/>
        <v>4388607.6492999997</v>
      </c>
      <c r="L268" s="55">
        <v>72147912.838200003</v>
      </c>
      <c r="M268" s="46">
        <f t="shared" si="78"/>
        <v>227095378.61179999</v>
      </c>
      <c r="N268" s="45"/>
      <c r="O268" s="154"/>
      <c r="P268" s="47">
        <v>14</v>
      </c>
      <c r="Q268" s="154"/>
      <c r="R268" s="41" t="s">
        <v>654</v>
      </c>
      <c r="S268" s="41">
        <v>182430502.54879999</v>
      </c>
      <c r="T268" s="41">
        <f t="shared" si="75"/>
        <v>-2536017.62</v>
      </c>
      <c r="U268" s="41">
        <v>1890757.0818</v>
      </c>
      <c r="V268" s="41">
        <v>5860482.3707999997</v>
      </c>
      <c r="W268" s="41">
        <v>5529637.7889999999</v>
      </c>
      <c r="X268" s="41">
        <v>0</v>
      </c>
      <c r="Y268" s="41">
        <f t="shared" si="69"/>
        <v>5529637.7889999999</v>
      </c>
      <c r="Z268" s="41">
        <v>117299803.9188</v>
      </c>
      <c r="AA268" s="46">
        <f t="shared" si="79"/>
        <v>310475166.08920002</v>
      </c>
    </row>
    <row r="269" spans="1:27" ht="24.9" customHeight="1">
      <c r="A269" s="152"/>
      <c r="B269" s="154"/>
      <c r="C269" s="37">
        <v>9</v>
      </c>
      <c r="D269" s="41" t="s">
        <v>655</v>
      </c>
      <c r="E269" s="41">
        <v>154915605.9914</v>
      </c>
      <c r="F269" s="41">
        <v>0</v>
      </c>
      <c r="G269" s="41">
        <v>1605585.5518</v>
      </c>
      <c r="H269" s="41">
        <v>4784589.4598000003</v>
      </c>
      <c r="I269" s="41">
        <v>4695635.7462999998</v>
      </c>
      <c r="J269" s="41">
        <v>0</v>
      </c>
      <c r="K269" s="41">
        <f t="shared" si="80"/>
        <v>4695635.7462999998</v>
      </c>
      <c r="L269" s="55">
        <v>81625998.554499999</v>
      </c>
      <c r="M269" s="46">
        <f t="shared" si="78"/>
        <v>247627415.30380005</v>
      </c>
      <c r="N269" s="45"/>
      <c r="O269" s="154"/>
      <c r="P269" s="47">
        <v>15</v>
      </c>
      <c r="Q269" s="154"/>
      <c r="R269" s="41" t="s">
        <v>656</v>
      </c>
      <c r="S269" s="41">
        <v>124400559.5685</v>
      </c>
      <c r="T269" s="41">
        <f t="shared" si="75"/>
        <v>-2536017.62</v>
      </c>
      <c r="U269" s="41">
        <v>1289319.69</v>
      </c>
      <c r="V269" s="41">
        <v>4545530.8952000001</v>
      </c>
      <c r="W269" s="41">
        <v>3770696.3777999999</v>
      </c>
      <c r="X269" s="41">
        <v>0</v>
      </c>
      <c r="Y269" s="41">
        <f t="shared" si="69"/>
        <v>3770696.3777999999</v>
      </c>
      <c r="Z269" s="41">
        <v>92988577.202199996</v>
      </c>
      <c r="AA269" s="46">
        <f t="shared" si="79"/>
        <v>224458666.11369997</v>
      </c>
    </row>
    <row r="270" spans="1:27" ht="24.9" customHeight="1">
      <c r="A270" s="152"/>
      <c r="B270" s="154"/>
      <c r="C270" s="37">
        <v>10</v>
      </c>
      <c r="D270" s="41" t="s">
        <v>657</v>
      </c>
      <c r="E270" s="41">
        <v>135275343.72749999</v>
      </c>
      <c r="F270" s="41">
        <v>0</v>
      </c>
      <c r="G270" s="41">
        <v>1402028.7757000001</v>
      </c>
      <c r="H270" s="41">
        <v>4175160.2792000002</v>
      </c>
      <c r="I270" s="41">
        <v>4100321.1751000001</v>
      </c>
      <c r="J270" s="41">
        <v>0</v>
      </c>
      <c r="K270" s="41">
        <f t="shared" si="80"/>
        <v>4100321.1751000001</v>
      </c>
      <c r="L270" s="55">
        <v>70358684.700299993</v>
      </c>
      <c r="M270" s="46">
        <f t="shared" si="78"/>
        <v>215311538.65779996</v>
      </c>
      <c r="N270" s="45"/>
      <c r="O270" s="154"/>
      <c r="P270" s="47">
        <v>16</v>
      </c>
      <c r="Q270" s="154"/>
      <c r="R270" s="41" t="s">
        <v>658</v>
      </c>
      <c r="S270" s="41">
        <v>130540729.6279</v>
      </c>
      <c r="T270" s="41">
        <f t="shared" si="75"/>
        <v>-2536017.62</v>
      </c>
      <c r="U270" s="41">
        <v>1352958.0061999999</v>
      </c>
      <c r="V270" s="41">
        <v>4581141.9697000002</v>
      </c>
      <c r="W270" s="41">
        <v>3956810.6290000002</v>
      </c>
      <c r="X270" s="41">
        <v>0</v>
      </c>
      <c r="Y270" s="41">
        <f t="shared" si="69"/>
        <v>3956810.6290000002</v>
      </c>
      <c r="Z270" s="41">
        <v>93646965.683599994</v>
      </c>
      <c r="AA270" s="46">
        <f t="shared" si="79"/>
        <v>231542588.29640001</v>
      </c>
    </row>
    <row r="271" spans="1:27" ht="24.9" customHeight="1">
      <c r="A271" s="152"/>
      <c r="B271" s="154"/>
      <c r="C271" s="37">
        <v>11</v>
      </c>
      <c r="D271" s="41" t="s">
        <v>659</v>
      </c>
      <c r="E271" s="41">
        <v>144969835.30989999</v>
      </c>
      <c r="F271" s="41">
        <v>0</v>
      </c>
      <c r="G271" s="41">
        <v>1502505.0029</v>
      </c>
      <c r="H271" s="41">
        <v>4348656.2489</v>
      </c>
      <c r="I271" s="41">
        <v>4394170.2094000001</v>
      </c>
      <c r="J271" s="41">
        <v>0</v>
      </c>
      <c r="K271" s="41">
        <f t="shared" si="80"/>
        <v>4394170.2094000001</v>
      </c>
      <c r="L271" s="55">
        <v>73566331.470899999</v>
      </c>
      <c r="M271" s="46">
        <f t="shared" si="78"/>
        <v>228781498.24199998</v>
      </c>
      <c r="N271" s="45"/>
      <c r="O271" s="154"/>
      <c r="P271" s="47">
        <v>17</v>
      </c>
      <c r="Q271" s="154"/>
      <c r="R271" s="41" t="s">
        <v>660</v>
      </c>
      <c r="S271" s="41">
        <v>170553664.9772</v>
      </c>
      <c r="T271" s="41">
        <f t="shared" si="75"/>
        <v>-2536017.62</v>
      </c>
      <c r="U271" s="41">
        <v>1767662.4543999999</v>
      </c>
      <c r="V271" s="41">
        <v>5687027.5509000001</v>
      </c>
      <c r="W271" s="41">
        <v>5169639.8229</v>
      </c>
      <c r="X271" s="41">
        <v>0</v>
      </c>
      <c r="Y271" s="41">
        <f t="shared" si="69"/>
        <v>5169639.8229</v>
      </c>
      <c r="Z271" s="41">
        <v>114092917.9391</v>
      </c>
      <c r="AA271" s="46">
        <f t="shared" si="79"/>
        <v>294734895.12450004</v>
      </c>
    </row>
    <row r="272" spans="1:27" ht="24.9" customHeight="1">
      <c r="A272" s="152"/>
      <c r="B272" s="154"/>
      <c r="C272" s="37">
        <v>12</v>
      </c>
      <c r="D272" s="41" t="s">
        <v>661</v>
      </c>
      <c r="E272" s="41">
        <v>101734073.18880001</v>
      </c>
      <c r="F272" s="41">
        <v>0</v>
      </c>
      <c r="G272" s="41">
        <v>1054398.3415999999</v>
      </c>
      <c r="H272" s="41">
        <v>3320683.7810999998</v>
      </c>
      <c r="I272" s="41">
        <v>3083654.1458999999</v>
      </c>
      <c r="J272" s="41">
        <v>0</v>
      </c>
      <c r="K272" s="41">
        <f t="shared" si="80"/>
        <v>3083654.1458999999</v>
      </c>
      <c r="L272" s="55">
        <v>54560860.785300002</v>
      </c>
      <c r="M272" s="46">
        <f t="shared" si="78"/>
        <v>163753670.24270001</v>
      </c>
      <c r="N272" s="45"/>
      <c r="O272" s="154"/>
      <c r="P272" s="47">
        <v>18</v>
      </c>
      <c r="Q272" s="154"/>
      <c r="R272" s="41" t="s">
        <v>662</v>
      </c>
      <c r="S272" s="41">
        <v>147473521.9321</v>
      </c>
      <c r="T272" s="41">
        <f t="shared" si="75"/>
        <v>-2536017.62</v>
      </c>
      <c r="U272" s="41">
        <v>1528453.861</v>
      </c>
      <c r="V272" s="41">
        <v>4631336.5486000003</v>
      </c>
      <c r="W272" s="41">
        <v>4470059.2737999996</v>
      </c>
      <c r="X272" s="41">
        <v>0</v>
      </c>
      <c r="Y272" s="41">
        <f t="shared" si="69"/>
        <v>4470059.2737999996</v>
      </c>
      <c r="Z272" s="41">
        <v>94574978.474900007</v>
      </c>
      <c r="AA272" s="46">
        <f t="shared" si="79"/>
        <v>250142332.47039998</v>
      </c>
    </row>
    <row r="273" spans="1:27" ht="24.9" customHeight="1">
      <c r="A273" s="152"/>
      <c r="B273" s="154"/>
      <c r="C273" s="37">
        <v>13</v>
      </c>
      <c r="D273" s="41" t="s">
        <v>663</v>
      </c>
      <c r="E273" s="41">
        <v>128941072.811</v>
      </c>
      <c r="F273" s="41">
        <v>0</v>
      </c>
      <c r="G273" s="41">
        <v>1336378.7478</v>
      </c>
      <c r="H273" s="41">
        <v>4025325.4693999998</v>
      </c>
      <c r="I273" s="41">
        <v>3908323.5466999998</v>
      </c>
      <c r="J273" s="41">
        <v>0</v>
      </c>
      <c r="K273" s="41">
        <f t="shared" si="80"/>
        <v>3908323.5466999998</v>
      </c>
      <c r="L273" s="55">
        <v>67588492.721599996</v>
      </c>
      <c r="M273" s="46">
        <f t="shared" si="78"/>
        <v>205799593.2965</v>
      </c>
      <c r="N273" s="45"/>
      <c r="O273" s="154"/>
      <c r="P273" s="47">
        <v>19</v>
      </c>
      <c r="Q273" s="154"/>
      <c r="R273" s="41" t="s">
        <v>664</v>
      </c>
      <c r="S273" s="41">
        <v>135382849.347</v>
      </c>
      <c r="T273" s="41">
        <f t="shared" si="75"/>
        <v>-2536017.62</v>
      </c>
      <c r="U273" s="41">
        <v>1403142.9918</v>
      </c>
      <c r="V273" s="41">
        <v>4420056.7927000001</v>
      </c>
      <c r="W273" s="41">
        <v>4103579.7702000001</v>
      </c>
      <c r="X273" s="41">
        <v>0</v>
      </c>
      <c r="Y273" s="41">
        <f t="shared" si="69"/>
        <v>4103579.7702000001</v>
      </c>
      <c r="Z273" s="41">
        <v>90668773.461199999</v>
      </c>
      <c r="AA273" s="46">
        <f t="shared" si="79"/>
        <v>233442384.74290001</v>
      </c>
    </row>
    <row r="274" spans="1:27" ht="24.9" customHeight="1">
      <c r="A274" s="152"/>
      <c r="B274" s="154"/>
      <c r="C274" s="37">
        <v>14</v>
      </c>
      <c r="D274" s="41" t="s">
        <v>665</v>
      </c>
      <c r="E274" s="41">
        <v>125825487.7114</v>
      </c>
      <c r="F274" s="41">
        <v>0</v>
      </c>
      <c r="G274" s="41">
        <v>1304088.0149999999</v>
      </c>
      <c r="H274" s="41">
        <v>3898625.1016000002</v>
      </c>
      <c r="I274" s="41">
        <v>3813887.2718000002</v>
      </c>
      <c r="J274" s="41">
        <v>0</v>
      </c>
      <c r="K274" s="41">
        <f t="shared" si="80"/>
        <v>3813887.2718000002</v>
      </c>
      <c r="L274" s="55">
        <v>65246017.410499997</v>
      </c>
      <c r="M274" s="46">
        <f t="shared" si="78"/>
        <v>200088105.51030001</v>
      </c>
      <c r="N274" s="45"/>
      <c r="O274" s="154"/>
      <c r="P274" s="47">
        <v>20</v>
      </c>
      <c r="Q274" s="154"/>
      <c r="R274" s="41" t="s">
        <v>666</v>
      </c>
      <c r="S274" s="41">
        <v>122242993.3255</v>
      </c>
      <c r="T274" s="41">
        <f t="shared" si="75"/>
        <v>-2536017.62</v>
      </c>
      <c r="U274" s="41">
        <v>1266958.1133999999</v>
      </c>
      <c r="V274" s="41">
        <v>4245408.6273999996</v>
      </c>
      <c r="W274" s="41">
        <v>3705298.5432000002</v>
      </c>
      <c r="X274" s="41">
        <v>0</v>
      </c>
      <c r="Y274" s="41">
        <f t="shared" si="69"/>
        <v>3705298.5432000002</v>
      </c>
      <c r="Z274" s="41">
        <v>87439824.544300005</v>
      </c>
      <c r="AA274" s="46">
        <f t="shared" si="79"/>
        <v>216364465.53380001</v>
      </c>
    </row>
    <row r="275" spans="1:27" ht="24.9" customHeight="1">
      <c r="A275" s="152"/>
      <c r="B275" s="154"/>
      <c r="C275" s="37">
        <v>15</v>
      </c>
      <c r="D275" s="41" t="s">
        <v>667</v>
      </c>
      <c r="E275" s="41">
        <v>134949532.82879999</v>
      </c>
      <c r="F275" s="41">
        <v>0</v>
      </c>
      <c r="G275" s="41">
        <v>1398651.987</v>
      </c>
      <c r="H275" s="41">
        <v>4168090.7360999999</v>
      </c>
      <c r="I275" s="41">
        <v>4090445.5444999998</v>
      </c>
      <c r="J275" s="41">
        <v>0</v>
      </c>
      <c r="K275" s="41">
        <f t="shared" si="80"/>
        <v>4090445.5444999998</v>
      </c>
      <c r="L275" s="55">
        <v>70227980.816499993</v>
      </c>
      <c r="M275" s="46">
        <f t="shared" si="78"/>
        <v>214834701.91289997</v>
      </c>
      <c r="N275" s="45"/>
      <c r="O275" s="154"/>
      <c r="P275" s="47">
        <v>21</v>
      </c>
      <c r="Q275" s="154"/>
      <c r="R275" s="41" t="s">
        <v>668</v>
      </c>
      <c r="S275" s="41">
        <v>150969376.80140001</v>
      </c>
      <c r="T275" s="41">
        <f t="shared" si="75"/>
        <v>-2536017.62</v>
      </c>
      <c r="U275" s="41">
        <v>1564685.8082999999</v>
      </c>
      <c r="V275" s="41">
        <v>5226733.6327</v>
      </c>
      <c r="W275" s="41">
        <v>4576021.8782000002</v>
      </c>
      <c r="X275" s="41">
        <v>0</v>
      </c>
      <c r="Y275" s="41">
        <f t="shared" si="69"/>
        <v>4576021.8782000002</v>
      </c>
      <c r="Z275" s="41">
        <v>105582862.6178</v>
      </c>
      <c r="AA275" s="46">
        <f t="shared" si="79"/>
        <v>265383663.11839998</v>
      </c>
    </row>
    <row r="276" spans="1:27" ht="24.9" customHeight="1">
      <c r="A276" s="152"/>
      <c r="B276" s="155"/>
      <c r="C276" s="37">
        <v>16</v>
      </c>
      <c r="D276" s="41" t="s">
        <v>669</v>
      </c>
      <c r="E276" s="41">
        <v>131181471.5203</v>
      </c>
      <c r="F276" s="41">
        <v>0</v>
      </c>
      <c r="G276" s="41">
        <v>1359598.8215999999</v>
      </c>
      <c r="H276" s="41">
        <v>4066977.3409000002</v>
      </c>
      <c r="I276" s="41">
        <v>3976232.1102</v>
      </c>
      <c r="J276" s="41">
        <v>0</v>
      </c>
      <c r="K276" s="41">
        <f t="shared" si="80"/>
        <v>3976232.1102</v>
      </c>
      <c r="L276" s="55">
        <v>68358565.313299999</v>
      </c>
      <c r="M276" s="46">
        <f t="shared" si="78"/>
        <v>208942845.1063</v>
      </c>
      <c r="N276" s="45"/>
      <c r="O276" s="154"/>
      <c r="P276" s="47">
        <v>22</v>
      </c>
      <c r="Q276" s="154"/>
      <c r="R276" s="41" t="s">
        <v>670</v>
      </c>
      <c r="S276" s="41">
        <v>139837593.75170001</v>
      </c>
      <c r="T276" s="41">
        <f t="shared" si="75"/>
        <v>-2536017.62</v>
      </c>
      <c r="U276" s="41">
        <v>1449313.1192000001</v>
      </c>
      <c r="V276" s="41">
        <v>4790216.0939999996</v>
      </c>
      <c r="W276" s="41">
        <v>4238607.2061000001</v>
      </c>
      <c r="X276" s="41">
        <v>0</v>
      </c>
      <c r="Y276" s="41">
        <f t="shared" si="69"/>
        <v>4238607.2061000001</v>
      </c>
      <c r="Z276" s="41">
        <v>97512392.3028</v>
      </c>
      <c r="AA276" s="46">
        <f t="shared" si="79"/>
        <v>245292104.8538</v>
      </c>
    </row>
    <row r="277" spans="1:27" ht="24.9" customHeight="1">
      <c r="A277" s="37"/>
      <c r="B277" s="145" t="s">
        <v>671</v>
      </c>
      <c r="C277" s="146"/>
      <c r="D277" s="42"/>
      <c r="E277" s="42">
        <f>SUM(E261:E276)</f>
        <v>2173181209.5082002</v>
      </c>
      <c r="F277" s="42">
        <f t="shared" ref="F277:H277" si="81">SUM(F261:F276)</f>
        <v>1E-4</v>
      </c>
      <c r="G277" s="42">
        <f t="shared" si="81"/>
        <v>22523414.146800004</v>
      </c>
      <c r="H277" s="42">
        <f t="shared" si="81"/>
        <v>67020921.995999992</v>
      </c>
      <c r="I277" s="42">
        <f t="shared" ref="I277:J277" si="82">SUM(I261:I276)</f>
        <v>65871138.709599994</v>
      </c>
      <c r="J277" s="42">
        <f t="shared" si="82"/>
        <v>0</v>
      </c>
      <c r="K277" s="42">
        <f t="shared" si="80"/>
        <v>65871138.709599994</v>
      </c>
      <c r="L277" s="42">
        <f>SUM(L261:L276)</f>
        <v>1129776016.2612998</v>
      </c>
      <c r="M277" s="42">
        <f>SUM(M261:M276)</f>
        <v>3458372700.6220007</v>
      </c>
      <c r="N277" s="45"/>
      <c r="O277" s="154"/>
      <c r="P277" s="47">
        <v>23</v>
      </c>
      <c r="Q277" s="154"/>
      <c r="R277" s="41" t="s">
        <v>672</v>
      </c>
      <c r="S277" s="41">
        <v>144767038.58090001</v>
      </c>
      <c r="T277" s="41">
        <f t="shared" si="75"/>
        <v>-2536017.62</v>
      </c>
      <c r="U277" s="41">
        <v>1500403.165</v>
      </c>
      <c r="V277" s="41">
        <v>5207993.9939999999</v>
      </c>
      <c r="W277" s="41">
        <v>4388023.2522999998</v>
      </c>
      <c r="X277" s="41">
        <v>0</v>
      </c>
      <c r="Y277" s="41">
        <f t="shared" si="69"/>
        <v>4388023.2522999998</v>
      </c>
      <c r="Z277" s="41">
        <v>105236398.4227</v>
      </c>
      <c r="AA277" s="46">
        <f t="shared" si="79"/>
        <v>258563839.7949</v>
      </c>
    </row>
    <row r="278" spans="1:27" ht="24.9" customHeight="1">
      <c r="A278" s="152">
        <v>14</v>
      </c>
      <c r="B278" s="153" t="s">
        <v>98</v>
      </c>
      <c r="C278" s="37">
        <v>1</v>
      </c>
      <c r="D278" s="41" t="s">
        <v>673</v>
      </c>
      <c r="E278" s="41">
        <v>164327383.54929999</v>
      </c>
      <c r="F278" s="41">
        <v>0</v>
      </c>
      <c r="G278" s="41">
        <v>1703131.6575</v>
      </c>
      <c r="H278" s="41">
        <v>5149668.4970000004</v>
      </c>
      <c r="I278" s="41">
        <v>4980915.4561999999</v>
      </c>
      <c r="J278" s="41">
        <v>0</v>
      </c>
      <c r="K278" s="41">
        <f t="shared" si="80"/>
        <v>4980915.4561999999</v>
      </c>
      <c r="L278" s="55">
        <v>79879254.908000007</v>
      </c>
      <c r="M278" s="46">
        <f t="shared" si="78"/>
        <v>256040354.06800002</v>
      </c>
      <c r="N278" s="45"/>
      <c r="O278" s="154"/>
      <c r="P278" s="47">
        <v>24</v>
      </c>
      <c r="Q278" s="154"/>
      <c r="R278" s="41" t="s">
        <v>674</v>
      </c>
      <c r="S278" s="41">
        <v>123931142.5785</v>
      </c>
      <c r="T278" s="41">
        <f t="shared" si="75"/>
        <v>-2536017.62</v>
      </c>
      <c r="U278" s="41">
        <v>1284454.5304</v>
      </c>
      <c r="V278" s="41">
        <v>4402238.9105000002</v>
      </c>
      <c r="W278" s="41">
        <v>3756467.9133000001</v>
      </c>
      <c r="X278" s="41">
        <v>0</v>
      </c>
      <c r="Y278" s="41">
        <f t="shared" si="69"/>
        <v>3756467.9133000001</v>
      </c>
      <c r="Z278" s="41">
        <v>90339350.9833</v>
      </c>
      <c r="AA278" s="46">
        <f t="shared" si="79"/>
        <v>221177637.296</v>
      </c>
    </row>
    <row r="279" spans="1:27" ht="24.9" customHeight="1">
      <c r="A279" s="152"/>
      <c r="B279" s="154"/>
      <c r="C279" s="37">
        <v>2</v>
      </c>
      <c r="D279" s="41" t="s">
        <v>675</v>
      </c>
      <c r="E279" s="41">
        <v>138457630.3732</v>
      </c>
      <c r="F279" s="41">
        <v>0</v>
      </c>
      <c r="G279" s="41">
        <v>1435010.8206</v>
      </c>
      <c r="H279" s="41">
        <v>4619567.9844000004</v>
      </c>
      <c r="I279" s="41">
        <v>4196779.2357999999</v>
      </c>
      <c r="J279" s="41">
        <v>0</v>
      </c>
      <c r="K279" s="41">
        <f t="shared" si="80"/>
        <v>4196779.2357999999</v>
      </c>
      <c r="L279" s="55">
        <v>70078593.832300007</v>
      </c>
      <c r="M279" s="46">
        <f t="shared" si="78"/>
        <v>218787582.24630001</v>
      </c>
      <c r="N279" s="45"/>
      <c r="O279" s="154"/>
      <c r="P279" s="47">
        <v>25</v>
      </c>
      <c r="Q279" s="154"/>
      <c r="R279" s="41" t="s">
        <v>676</v>
      </c>
      <c r="S279" s="41">
        <v>113409201.12199999</v>
      </c>
      <c r="T279" s="41">
        <f t="shared" si="75"/>
        <v>-2536017.62</v>
      </c>
      <c r="U279" s="41">
        <v>1175402.398</v>
      </c>
      <c r="V279" s="41">
        <v>4108996.8964999998</v>
      </c>
      <c r="W279" s="41">
        <v>3437538.1055999999</v>
      </c>
      <c r="X279" s="41">
        <v>0</v>
      </c>
      <c r="Y279" s="41">
        <f t="shared" si="69"/>
        <v>3437538.1055999999</v>
      </c>
      <c r="Z279" s="41">
        <v>84917802.570899993</v>
      </c>
      <c r="AA279" s="46">
        <f t="shared" si="79"/>
        <v>204512923.47299999</v>
      </c>
    </row>
    <row r="280" spans="1:27" ht="24.9" customHeight="1">
      <c r="A280" s="152"/>
      <c r="B280" s="154"/>
      <c r="C280" s="37">
        <v>3</v>
      </c>
      <c r="D280" s="41" t="s">
        <v>677</v>
      </c>
      <c r="E280" s="41">
        <v>187417077.72549999</v>
      </c>
      <c r="F280" s="41">
        <v>0</v>
      </c>
      <c r="G280" s="41">
        <v>1942439.2413000001</v>
      </c>
      <c r="H280" s="41">
        <v>5815925.6113</v>
      </c>
      <c r="I280" s="41">
        <v>5680785.5089999996</v>
      </c>
      <c r="J280" s="41">
        <v>0</v>
      </c>
      <c r="K280" s="41">
        <f t="shared" si="80"/>
        <v>5680785.5089999996</v>
      </c>
      <c r="L280" s="55">
        <v>92197221.053399995</v>
      </c>
      <c r="M280" s="46">
        <f t="shared" si="78"/>
        <v>293053449.14049995</v>
      </c>
      <c r="N280" s="45"/>
      <c r="O280" s="154"/>
      <c r="P280" s="47">
        <v>26</v>
      </c>
      <c r="Q280" s="154"/>
      <c r="R280" s="41" t="s">
        <v>678</v>
      </c>
      <c r="S280" s="41">
        <v>150330355.6388</v>
      </c>
      <c r="T280" s="41">
        <f t="shared" si="75"/>
        <v>-2536017.62</v>
      </c>
      <c r="U280" s="41">
        <v>1558062.827</v>
      </c>
      <c r="V280" s="41">
        <v>5240955.0186000001</v>
      </c>
      <c r="W280" s="41">
        <v>4556652.5539999995</v>
      </c>
      <c r="X280" s="41">
        <v>0</v>
      </c>
      <c r="Y280" s="41">
        <f t="shared" si="69"/>
        <v>4556652.5539999995</v>
      </c>
      <c r="Z280" s="41">
        <v>105845791.9674</v>
      </c>
      <c r="AA280" s="46">
        <f t="shared" si="79"/>
        <v>264995800.38579994</v>
      </c>
    </row>
    <row r="281" spans="1:27" ht="24.9" customHeight="1">
      <c r="A281" s="152"/>
      <c r="B281" s="154"/>
      <c r="C281" s="37">
        <v>4</v>
      </c>
      <c r="D281" s="41" t="s">
        <v>679</v>
      </c>
      <c r="E281" s="41">
        <v>176178937.67989999</v>
      </c>
      <c r="F281" s="41">
        <v>0</v>
      </c>
      <c r="G281" s="41">
        <v>1825964.2408</v>
      </c>
      <c r="H281" s="41">
        <v>5534156.1737000002</v>
      </c>
      <c r="I281" s="41">
        <v>5340147.0575999999</v>
      </c>
      <c r="J281" s="41">
        <v>0</v>
      </c>
      <c r="K281" s="41">
        <f t="shared" si="80"/>
        <v>5340147.0575999999</v>
      </c>
      <c r="L281" s="55">
        <v>86987781.155699998</v>
      </c>
      <c r="M281" s="46">
        <f t="shared" si="78"/>
        <v>275866986.30769998</v>
      </c>
      <c r="N281" s="45"/>
      <c r="O281" s="154"/>
      <c r="P281" s="47">
        <v>27</v>
      </c>
      <c r="Q281" s="154"/>
      <c r="R281" s="41" t="s">
        <v>680</v>
      </c>
      <c r="S281" s="41">
        <v>163789124.16330001</v>
      </c>
      <c r="T281" s="41">
        <f t="shared" si="75"/>
        <v>-2536017.62</v>
      </c>
      <c r="U281" s="41">
        <v>1697552.9975000001</v>
      </c>
      <c r="V281" s="41">
        <v>5753961.8861999996</v>
      </c>
      <c r="W281" s="41">
        <v>4964600.3147999998</v>
      </c>
      <c r="X281" s="41">
        <v>0</v>
      </c>
      <c r="Y281" s="41">
        <f t="shared" si="69"/>
        <v>4964600.3147999998</v>
      </c>
      <c r="Z281" s="41">
        <v>115330420.4857</v>
      </c>
      <c r="AA281" s="46">
        <f t="shared" si="79"/>
        <v>288999642.22750002</v>
      </c>
    </row>
    <row r="282" spans="1:27" ht="24.9" customHeight="1">
      <c r="A282" s="152"/>
      <c r="B282" s="154"/>
      <c r="C282" s="37">
        <v>5</v>
      </c>
      <c r="D282" s="41" t="s">
        <v>681</v>
      </c>
      <c r="E282" s="41">
        <v>170344743.49419999</v>
      </c>
      <c r="F282" s="41">
        <v>0</v>
      </c>
      <c r="G282" s="41">
        <v>1765497.1379</v>
      </c>
      <c r="H282" s="41">
        <v>5154515.9484999999</v>
      </c>
      <c r="I282" s="41">
        <v>5163307.2188999997</v>
      </c>
      <c r="J282" s="41">
        <v>0</v>
      </c>
      <c r="K282" s="41">
        <f t="shared" si="80"/>
        <v>5163307.2188999997</v>
      </c>
      <c r="L282" s="55">
        <v>79968876.081</v>
      </c>
      <c r="M282" s="46">
        <f t="shared" si="78"/>
        <v>262396939.88049999</v>
      </c>
      <c r="N282" s="45"/>
      <c r="O282" s="154"/>
      <c r="P282" s="47">
        <v>28</v>
      </c>
      <c r="Q282" s="154"/>
      <c r="R282" s="41" t="s">
        <v>682</v>
      </c>
      <c r="S282" s="41">
        <v>125446897.4084</v>
      </c>
      <c r="T282" s="41">
        <f t="shared" si="75"/>
        <v>-2536017.62</v>
      </c>
      <c r="U282" s="41">
        <v>1300164.2069000001</v>
      </c>
      <c r="V282" s="41">
        <v>4432080.7769999998</v>
      </c>
      <c r="W282" s="41">
        <v>3802411.8484999998</v>
      </c>
      <c r="X282" s="41">
        <v>0</v>
      </c>
      <c r="Y282" s="41">
        <f t="shared" si="69"/>
        <v>3802411.8484999998</v>
      </c>
      <c r="Z282" s="41">
        <v>90891076.574599996</v>
      </c>
      <c r="AA282" s="46">
        <f t="shared" si="79"/>
        <v>223336613.1954</v>
      </c>
    </row>
    <row r="283" spans="1:27" ht="24.9" customHeight="1">
      <c r="A283" s="152"/>
      <c r="B283" s="154"/>
      <c r="C283" s="37">
        <v>6</v>
      </c>
      <c r="D283" s="41" t="s">
        <v>683</v>
      </c>
      <c r="E283" s="41">
        <v>163781067.61000001</v>
      </c>
      <c r="F283" s="41">
        <v>0</v>
      </c>
      <c r="G283" s="41">
        <v>1697469.4972999999</v>
      </c>
      <c r="H283" s="41">
        <v>4915805.7070000004</v>
      </c>
      <c r="I283" s="41">
        <v>4964356.1131999996</v>
      </c>
      <c r="J283" s="41">
        <v>0</v>
      </c>
      <c r="K283" s="41">
        <f t="shared" si="80"/>
        <v>4964356.1131999996</v>
      </c>
      <c r="L283" s="55">
        <v>75555527.825299993</v>
      </c>
      <c r="M283" s="46">
        <f t="shared" si="78"/>
        <v>250914226.75279999</v>
      </c>
      <c r="N283" s="45"/>
      <c r="O283" s="154"/>
      <c r="P283" s="47">
        <v>29</v>
      </c>
      <c r="Q283" s="154"/>
      <c r="R283" s="41" t="s">
        <v>684</v>
      </c>
      <c r="S283" s="41">
        <v>150864432.24869999</v>
      </c>
      <c r="T283" s="41">
        <f t="shared" si="75"/>
        <v>-2536017.62</v>
      </c>
      <c r="U283" s="41">
        <v>1563598.1355999999</v>
      </c>
      <c r="V283" s="41">
        <v>4812198.3403000003</v>
      </c>
      <c r="W283" s="41">
        <v>4572840.9116000002</v>
      </c>
      <c r="X283" s="41">
        <v>0</v>
      </c>
      <c r="Y283" s="41">
        <f t="shared" si="69"/>
        <v>4572840.9116000002</v>
      </c>
      <c r="Z283" s="41">
        <v>97918806.824100003</v>
      </c>
      <c r="AA283" s="46">
        <f t="shared" si="79"/>
        <v>257195858.84029996</v>
      </c>
    </row>
    <row r="284" spans="1:27" ht="24.9" customHeight="1">
      <c r="A284" s="152"/>
      <c r="B284" s="154"/>
      <c r="C284" s="37">
        <v>7</v>
      </c>
      <c r="D284" s="41" t="s">
        <v>685</v>
      </c>
      <c r="E284" s="41">
        <v>165367437.1591</v>
      </c>
      <c r="F284" s="41">
        <v>0</v>
      </c>
      <c r="G284" s="41">
        <v>1713911.0430000001</v>
      </c>
      <c r="H284" s="41">
        <v>5241136.3688000003</v>
      </c>
      <c r="I284" s="41">
        <v>5012440.4461000003</v>
      </c>
      <c r="J284" s="41">
        <v>0</v>
      </c>
      <c r="K284" s="41">
        <f t="shared" si="80"/>
        <v>5012440.4461000003</v>
      </c>
      <c r="L284" s="55">
        <v>81570341.014400005</v>
      </c>
      <c r="M284" s="46">
        <f t="shared" si="78"/>
        <v>258905266.03140002</v>
      </c>
      <c r="N284" s="45"/>
      <c r="O284" s="154"/>
      <c r="P284" s="47">
        <v>30</v>
      </c>
      <c r="Q284" s="154"/>
      <c r="R284" s="41" t="s">
        <v>686</v>
      </c>
      <c r="S284" s="41">
        <v>127379918.8343</v>
      </c>
      <c r="T284" s="41">
        <f t="shared" si="75"/>
        <v>-2536017.62</v>
      </c>
      <c r="U284" s="41">
        <v>1320198.5427000001</v>
      </c>
      <c r="V284" s="41">
        <v>4591783.3191999998</v>
      </c>
      <c r="W284" s="41">
        <v>3861003.5213000001</v>
      </c>
      <c r="X284" s="41">
        <v>0</v>
      </c>
      <c r="Y284" s="41">
        <f t="shared" si="69"/>
        <v>3861003.5213000001</v>
      </c>
      <c r="Z284" s="41">
        <v>93843706.221300006</v>
      </c>
      <c r="AA284" s="46">
        <f t="shared" si="79"/>
        <v>228460592.8188</v>
      </c>
    </row>
    <row r="285" spans="1:27" ht="24.9" customHeight="1">
      <c r="A285" s="152"/>
      <c r="B285" s="154"/>
      <c r="C285" s="37">
        <v>8</v>
      </c>
      <c r="D285" s="41" t="s">
        <v>687</v>
      </c>
      <c r="E285" s="41">
        <v>178980034.4341</v>
      </c>
      <c r="F285" s="41">
        <v>0</v>
      </c>
      <c r="G285" s="41">
        <v>1854995.5347</v>
      </c>
      <c r="H285" s="41">
        <v>5654140.8870000001</v>
      </c>
      <c r="I285" s="41">
        <v>5425050.8990000002</v>
      </c>
      <c r="J285" s="41">
        <v>0</v>
      </c>
      <c r="K285" s="41">
        <f t="shared" si="80"/>
        <v>5425050.8990000002</v>
      </c>
      <c r="L285" s="55">
        <v>89206095.385000005</v>
      </c>
      <c r="M285" s="46">
        <f t="shared" si="78"/>
        <v>281120317.13980001</v>
      </c>
      <c r="N285" s="45"/>
      <c r="O285" s="154"/>
      <c r="P285" s="47">
        <v>31</v>
      </c>
      <c r="Q285" s="154"/>
      <c r="R285" s="41" t="s">
        <v>688</v>
      </c>
      <c r="S285" s="41">
        <v>127935989.0909</v>
      </c>
      <c r="T285" s="41">
        <f t="shared" si="75"/>
        <v>-2536017.62</v>
      </c>
      <c r="U285" s="41">
        <v>1325961.7992</v>
      </c>
      <c r="V285" s="41">
        <v>4693752.6310999999</v>
      </c>
      <c r="W285" s="41">
        <v>3877858.5266999998</v>
      </c>
      <c r="X285" s="41">
        <v>0</v>
      </c>
      <c r="Y285" s="41">
        <f t="shared" si="69"/>
        <v>3877858.5266999998</v>
      </c>
      <c r="Z285" s="41">
        <v>95728946.176100001</v>
      </c>
      <c r="AA285" s="46">
        <f t="shared" si="79"/>
        <v>231026490.60399997</v>
      </c>
    </row>
    <row r="286" spans="1:27" ht="24.9" customHeight="1">
      <c r="A286" s="152"/>
      <c r="B286" s="154"/>
      <c r="C286" s="37">
        <v>9</v>
      </c>
      <c r="D286" s="41" t="s">
        <v>689</v>
      </c>
      <c r="E286" s="41">
        <v>162858648.65360001</v>
      </c>
      <c r="F286" s="41">
        <v>0</v>
      </c>
      <c r="G286" s="41">
        <v>1687909.3078000001</v>
      </c>
      <c r="H286" s="41">
        <v>4731536.7083000001</v>
      </c>
      <c r="I286" s="41">
        <v>4936396.7388000004</v>
      </c>
      <c r="J286" s="41">
        <v>0</v>
      </c>
      <c r="K286" s="41">
        <f t="shared" si="80"/>
        <v>4936396.7388000004</v>
      </c>
      <c r="L286" s="55">
        <v>72148705.986000001</v>
      </c>
      <c r="M286" s="46">
        <f t="shared" si="78"/>
        <v>246363197.39449999</v>
      </c>
      <c r="N286" s="45"/>
      <c r="O286" s="154"/>
      <c r="P286" s="47">
        <v>32</v>
      </c>
      <c r="Q286" s="154"/>
      <c r="R286" s="41" t="s">
        <v>690</v>
      </c>
      <c r="S286" s="41">
        <v>127314740.564</v>
      </c>
      <c r="T286" s="41">
        <f t="shared" si="75"/>
        <v>-2536017.62</v>
      </c>
      <c r="U286" s="41">
        <v>1319523.0183000001</v>
      </c>
      <c r="V286" s="41">
        <v>4479666.4559000004</v>
      </c>
      <c r="W286" s="41">
        <v>3859027.9073999999</v>
      </c>
      <c r="X286" s="41">
        <v>0</v>
      </c>
      <c r="Y286" s="41">
        <f t="shared" si="69"/>
        <v>3859027.9073999999</v>
      </c>
      <c r="Z286" s="41">
        <v>91770855.220100001</v>
      </c>
      <c r="AA286" s="46">
        <f t="shared" si="79"/>
        <v>226207795.54570001</v>
      </c>
    </row>
    <row r="287" spans="1:27" ht="24.9" customHeight="1">
      <c r="A287" s="152"/>
      <c r="B287" s="154"/>
      <c r="C287" s="37">
        <v>10</v>
      </c>
      <c r="D287" s="41" t="s">
        <v>691</v>
      </c>
      <c r="E287" s="41">
        <v>152300116.803</v>
      </c>
      <c r="F287" s="41">
        <v>0</v>
      </c>
      <c r="G287" s="41">
        <v>1578477.943</v>
      </c>
      <c r="H287" s="41">
        <v>4740482.6842</v>
      </c>
      <c r="I287" s="41">
        <v>4616357.8424000004</v>
      </c>
      <c r="J287" s="41">
        <v>0</v>
      </c>
      <c r="K287" s="41">
        <f t="shared" si="80"/>
        <v>4616357.8424000004</v>
      </c>
      <c r="L287" s="55">
        <v>72314101.936900005</v>
      </c>
      <c r="M287" s="46">
        <f t="shared" si="78"/>
        <v>235549537.20950001</v>
      </c>
      <c r="N287" s="45"/>
      <c r="O287" s="155"/>
      <c r="P287" s="47">
        <v>33</v>
      </c>
      <c r="Q287" s="155"/>
      <c r="R287" s="41" t="s">
        <v>692</v>
      </c>
      <c r="S287" s="41">
        <v>146754385.6135</v>
      </c>
      <c r="T287" s="41">
        <f t="shared" si="75"/>
        <v>-2536017.62</v>
      </c>
      <c r="U287" s="41">
        <v>1521000.5453999999</v>
      </c>
      <c r="V287" s="41">
        <v>4741766.2684000004</v>
      </c>
      <c r="W287" s="41">
        <v>4448261.5848000003</v>
      </c>
      <c r="X287" s="41">
        <v>0</v>
      </c>
      <c r="Y287" s="41">
        <f t="shared" si="69"/>
        <v>4448261.5848000003</v>
      </c>
      <c r="Z287" s="41">
        <v>96616637.047399998</v>
      </c>
      <c r="AA287" s="46">
        <f t="shared" si="79"/>
        <v>251546033.4395</v>
      </c>
    </row>
    <row r="288" spans="1:27" ht="24.9" customHeight="1">
      <c r="A288" s="152"/>
      <c r="B288" s="154"/>
      <c r="C288" s="37">
        <v>11</v>
      </c>
      <c r="D288" s="41" t="s">
        <v>693</v>
      </c>
      <c r="E288" s="41">
        <v>159447984.71430001</v>
      </c>
      <c r="F288" s="41">
        <v>0</v>
      </c>
      <c r="G288" s="41">
        <v>1652560.3015000001</v>
      </c>
      <c r="H288" s="41">
        <v>4743437.2429999998</v>
      </c>
      <c r="I288" s="41">
        <v>4833016.3503999999</v>
      </c>
      <c r="J288" s="41">
        <v>0</v>
      </c>
      <c r="K288" s="41">
        <f t="shared" si="80"/>
        <v>4833016.3503999999</v>
      </c>
      <c r="L288" s="55">
        <v>72368726.726500005</v>
      </c>
      <c r="M288" s="46">
        <f t="shared" si="78"/>
        <v>243045725.33570001</v>
      </c>
      <c r="N288" s="45"/>
      <c r="O288" s="37"/>
      <c r="P288" s="146" t="s">
        <v>694</v>
      </c>
      <c r="Q288" s="147"/>
      <c r="R288" s="42"/>
      <c r="S288" s="42">
        <f>SUM(S255:S287)</f>
        <v>4735636977.5151005</v>
      </c>
      <c r="T288" s="42">
        <f t="shared" ref="T288:Z288" si="83">SUM(T255:T287)</f>
        <v>-83688581.460000008</v>
      </c>
      <c r="U288" s="42">
        <f t="shared" si="83"/>
        <v>49081370.862000003</v>
      </c>
      <c r="V288" s="42">
        <f t="shared" si="83"/>
        <v>163912244.73410004</v>
      </c>
      <c r="W288" s="42">
        <f t="shared" si="83"/>
        <v>143541550.45109999</v>
      </c>
      <c r="X288" s="42">
        <f t="shared" si="83"/>
        <v>0</v>
      </c>
      <c r="Y288" s="42">
        <f t="shared" si="69"/>
        <v>143541550.45109999</v>
      </c>
      <c r="Z288" s="42">
        <f t="shared" si="83"/>
        <v>3325790318.8635006</v>
      </c>
      <c r="AA288" s="49">
        <f t="shared" si="79"/>
        <v>8334273880.9658022</v>
      </c>
    </row>
    <row r="289" spans="1:27" ht="24.9" customHeight="1">
      <c r="A289" s="152"/>
      <c r="B289" s="154"/>
      <c r="C289" s="37">
        <v>12</v>
      </c>
      <c r="D289" s="41" t="s">
        <v>695</v>
      </c>
      <c r="E289" s="41">
        <v>154812815.347</v>
      </c>
      <c r="F289" s="41">
        <v>0</v>
      </c>
      <c r="G289" s="41">
        <v>1604520.2028999999</v>
      </c>
      <c r="H289" s="41">
        <v>4726327.1381000001</v>
      </c>
      <c r="I289" s="41">
        <v>4692520.0664999997</v>
      </c>
      <c r="J289" s="41">
        <v>0</v>
      </c>
      <c r="K289" s="41">
        <f t="shared" si="80"/>
        <v>4692520.0664999997</v>
      </c>
      <c r="L289" s="55">
        <v>72052389.852799997</v>
      </c>
      <c r="M289" s="46">
        <f t="shared" si="78"/>
        <v>237888572.60729998</v>
      </c>
      <c r="N289" s="45"/>
      <c r="O289" s="153">
        <v>31</v>
      </c>
      <c r="P289" s="47">
        <v>1</v>
      </c>
      <c r="Q289" s="153" t="s">
        <v>115</v>
      </c>
      <c r="R289" s="41" t="s">
        <v>696</v>
      </c>
      <c r="S289" s="41">
        <v>173109526.98359999</v>
      </c>
      <c r="T289" s="41">
        <v>0</v>
      </c>
      <c r="U289" s="41">
        <v>1794152.0717</v>
      </c>
      <c r="V289" s="41">
        <v>4542308.0713999998</v>
      </c>
      <c r="W289" s="41">
        <v>5247110.3716000002</v>
      </c>
      <c r="X289" s="41">
        <f t="shared" ref="X289:X329" si="84">W289/2</f>
        <v>2623555.1858000001</v>
      </c>
      <c r="Y289" s="41">
        <f t="shared" si="69"/>
        <v>2623555.1858000001</v>
      </c>
      <c r="Z289" s="41">
        <v>77624637.8741</v>
      </c>
      <c r="AA289" s="46">
        <f t="shared" si="79"/>
        <v>259694180.1866</v>
      </c>
    </row>
    <row r="290" spans="1:27" ht="24.9" customHeight="1">
      <c r="A290" s="152"/>
      <c r="B290" s="154"/>
      <c r="C290" s="37">
        <v>13</v>
      </c>
      <c r="D290" s="41" t="s">
        <v>697</v>
      </c>
      <c r="E290" s="41">
        <v>200502848.14789999</v>
      </c>
      <c r="F290" s="41">
        <v>0</v>
      </c>
      <c r="G290" s="41">
        <v>2078063.5626000001</v>
      </c>
      <c r="H290" s="41">
        <v>6067301.7746000001</v>
      </c>
      <c r="I290" s="41">
        <v>6077427.3513000002</v>
      </c>
      <c r="J290" s="41">
        <v>0</v>
      </c>
      <c r="K290" s="41">
        <f t="shared" si="80"/>
        <v>6077427.3513000002</v>
      </c>
      <c r="L290" s="55">
        <v>96844740.761099994</v>
      </c>
      <c r="M290" s="46">
        <f t="shared" si="78"/>
        <v>311570381.59749997</v>
      </c>
      <c r="N290" s="45"/>
      <c r="O290" s="154"/>
      <c r="P290" s="47">
        <v>2</v>
      </c>
      <c r="Q290" s="154"/>
      <c r="R290" s="41" t="s">
        <v>291</v>
      </c>
      <c r="S290" s="41">
        <v>174624891.48730001</v>
      </c>
      <c r="T290" s="41">
        <v>0</v>
      </c>
      <c r="U290" s="41">
        <v>1809857.7026</v>
      </c>
      <c r="V290" s="41">
        <v>4637709.8683000002</v>
      </c>
      <c r="W290" s="41">
        <v>5293042.4757000003</v>
      </c>
      <c r="X290" s="41">
        <f t="shared" si="84"/>
        <v>2646521.2378500002</v>
      </c>
      <c r="Y290" s="41">
        <f t="shared" si="69"/>
        <v>2646521.2378500002</v>
      </c>
      <c r="Z290" s="41">
        <v>79388455.594500005</v>
      </c>
      <c r="AA290" s="46">
        <f t="shared" si="79"/>
        <v>263107435.89054999</v>
      </c>
    </row>
    <row r="291" spans="1:27" ht="24.9" customHeight="1">
      <c r="A291" s="152"/>
      <c r="B291" s="154"/>
      <c r="C291" s="37">
        <v>14</v>
      </c>
      <c r="D291" s="41" t="s">
        <v>698</v>
      </c>
      <c r="E291" s="41">
        <v>137573156.55289999</v>
      </c>
      <c r="F291" s="41">
        <v>0</v>
      </c>
      <c r="G291" s="41">
        <v>1425843.9043000001</v>
      </c>
      <c r="H291" s="41">
        <v>4560838.9278999995</v>
      </c>
      <c r="I291" s="41">
        <v>4169970.0137</v>
      </c>
      <c r="J291" s="41">
        <v>0</v>
      </c>
      <c r="K291" s="41">
        <f t="shared" si="80"/>
        <v>4169970.0137</v>
      </c>
      <c r="L291" s="55">
        <v>68992792.999599993</v>
      </c>
      <c r="M291" s="46">
        <f t="shared" si="78"/>
        <v>216722602.39839998</v>
      </c>
      <c r="N291" s="45"/>
      <c r="O291" s="154"/>
      <c r="P291" s="47">
        <v>3</v>
      </c>
      <c r="Q291" s="154"/>
      <c r="R291" s="41" t="s">
        <v>699</v>
      </c>
      <c r="S291" s="41">
        <v>173863944.5749</v>
      </c>
      <c r="T291" s="41">
        <v>0</v>
      </c>
      <c r="U291" s="41">
        <v>1801971.0514</v>
      </c>
      <c r="V291" s="41">
        <v>4568536.9815999996</v>
      </c>
      <c r="W291" s="41">
        <v>5269977.4687000001</v>
      </c>
      <c r="X291" s="41">
        <f t="shared" si="84"/>
        <v>2634988.73435</v>
      </c>
      <c r="Y291" s="41">
        <f t="shared" si="69"/>
        <v>2634988.73435</v>
      </c>
      <c r="Z291" s="41">
        <v>78109566.020699993</v>
      </c>
      <c r="AA291" s="46">
        <f t="shared" si="79"/>
        <v>260979007.36294997</v>
      </c>
    </row>
    <row r="292" spans="1:27" ht="24.9" customHeight="1">
      <c r="A292" s="152"/>
      <c r="B292" s="154"/>
      <c r="C292" s="37">
        <v>15</v>
      </c>
      <c r="D292" s="41" t="s">
        <v>700</v>
      </c>
      <c r="E292" s="41">
        <v>152271236.23359999</v>
      </c>
      <c r="F292" s="41">
        <v>0</v>
      </c>
      <c r="G292" s="41">
        <v>1578178.6173</v>
      </c>
      <c r="H292" s="41">
        <v>4987801.4730000002</v>
      </c>
      <c r="I292" s="41">
        <v>4615482.4455000004</v>
      </c>
      <c r="J292" s="41">
        <v>0</v>
      </c>
      <c r="K292" s="41">
        <f t="shared" si="80"/>
        <v>4615482.4455000004</v>
      </c>
      <c r="L292" s="55">
        <v>76886607.657700002</v>
      </c>
      <c r="M292" s="46">
        <f t="shared" si="78"/>
        <v>240339306.42709997</v>
      </c>
      <c r="N292" s="45"/>
      <c r="O292" s="154"/>
      <c r="P292" s="47">
        <v>4</v>
      </c>
      <c r="Q292" s="154"/>
      <c r="R292" s="41" t="s">
        <v>701</v>
      </c>
      <c r="S292" s="41">
        <v>131996205.6499</v>
      </c>
      <c r="T292" s="41">
        <v>0</v>
      </c>
      <c r="U292" s="41">
        <v>1368042.9376000001</v>
      </c>
      <c r="V292" s="41">
        <v>3804367.9298999999</v>
      </c>
      <c r="W292" s="41">
        <v>4000927.4575999998</v>
      </c>
      <c r="X292" s="41">
        <f t="shared" si="84"/>
        <v>2000463.7287999999</v>
      </c>
      <c r="Y292" s="41">
        <f t="shared" si="69"/>
        <v>2000463.7287999999</v>
      </c>
      <c r="Z292" s="41">
        <v>63981373.907499999</v>
      </c>
      <c r="AA292" s="46">
        <f t="shared" si="79"/>
        <v>203150454.15369999</v>
      </c>
    </row>
    <row r="293" spans="1:27" ht="24.9" customHeight="1">
      <c r="A293" s="152"/>
      <c r="B293" s="154"/>
      <c r="C293" s="37">
        <v>16</v>
      </c>
      <c r="D293" s="41" t="s">
        <v>702</v>
      </c>
      <c r="E293" s="41">
        <v>172901958.40669999</v>
      </c>
      <c r="F293" s="41">
        <v>0</v>
      </c>
      <c r="G293" s="41">
        <v>1792000.777</v>
      </c>
      <c r="H293" s="41">
        <v>5444861.0135000004</v>
      </c>
      <c r="I293" s="41">
        <v>5240818.7755000005</v>
      </c>
      <c r="J293" s="41">
        <v>0</v>
      </c>
      <c r="K293" s="41">
        <f t="shared" si="80"/>
        <v>5240818.7755000005</v>
      </c>
      <c r="L293" s="55">
        <v>85336864.811100006</v>
      </c>
      <c r="M293" s="46">
        <f t="shared" si="78"/>
        <v>270716503.78380001</v>
      </c>
      <c r="N293" s="45"/>
      <c r="O293" s="154"/>
      <c r="P293" s="47">
        <v>5</v>
      </c>
      <c r="Q293" s="154"/>
      <c r="R293" s="41" t="s">
        <v>703</v>
      </c>
      <c r="S293" s="41">
        <v>229655383.3892</v>
      </c>
      <c r="T293" s="41">
        <v>0</v>
      </c>
      <c r="U293" s="41">
        <v>2380208.0049999999</v>
      </c>
      <c r="V293" s="41">
        <v>6632991.7046999997</v>
      </c>
      <c r="W293" s="41">
        <v>6961067.7418</v>
      </c>
      <c r="X293" s="41">
        <f t="shared" si="84"/>
        <v>3480533.8709</v>
      </c>
      <c r="Y293" s="41">
        <f t="shared" si="69"/>
        <v>3480533.8709</v>
      </c>
      <c r="Z293" s="41">
        <v>116277838.9586</v>
      </c>
      <c r="AA293" s="46">
        <f t="shared" si="79"/>
        <v>358426955.92839998</v>
      </c>
    </row>
    <row r="294" spans="1:27" ht="24.9" customHeight="1">
      <c r="A294" s="152"/>
      <c r="B294" s="155"/>
      <c r="C294" s="37">
        <v>17</v>
      </c>
      <c r="D294" s="41" t="s">
        <v>704</v>
      </c>
      <c r="E294" s="41">
        <v>143186717.7227</v>
      </c>
      <c r="F294" s="41">
        <v>0</v>
      </c>
      <c r="G294" s="41">
        <v>1484024.3093999999</v>
      </c>
      <c r="H294" s="41">
        <v>4543498.3838999998</v>
      </c>
      <c r="I294" s="41">
        <v>4340122.2609999999</v>
      </c>
      <c r="J294" s="41">
        <v>0</v>
      </c>
      <c r="K294" s="41">
        <f t="shared" si="80"/>
        <v>4340122.2609999999</v>
      </c>
      <c r="L294" s="55">
        <v>68672195.696500003</v>
      </c>
      <c r="M294" s="46">
        <f t="shared" si="78"/>
        <v>222226558.37349999</v>
      </c>
      <c r="N294" s="45"/>
      <c r="O294" s="154"/>
      <c r="P294" s="47">
        <v>6</v>
      </c>
      <c r="Q294" s="154"/>
      <c r="R294" s="41" t="s">
        <v>705</v>
      </c>
      <c r="S294" s="41">
        <v>198593476.66440001</v>
      </c>
      <c r="T294" s="41">
        <v>0</v>
      </c>
      <c r="U294" s="41">
        <v>2058274.341</v>
      </c>
      <c r="V294" s="41">
        <v>5624129.2242000001</v>
      </c>
      <c r="W294" s="41">
        <v>6019552.5301000001</v>
      </c>
      <c r="X294" s="41">
        <f t="shared" si="84"/>
        <v>3009776.26505</v>
      </c>
      <c r="Y294" s="41">
        <f t="shared" si="69"/>
        <v>3009776.26505</v>
      </c>
      <c r="Z294" s="41">
        <v>97625679.586600006</v>
      </c>
      <c r="AA294" s="46">
        <f t="shared" si="79"/>
        <v>306911336.08125001</v>
      </c>
    </row>
    <row r="295" spans="1:27" ht="24.9" customHeight="1">
      <c r="A295" s="37"/>
      <c r="B295" s="145" t="s">
        <v>706</v>
      </c>
      <c r="C295" s="146"/>
      <c r="D295" s="42"/>
      <c r="E295" s="42">
        <f>SUM(E278:E294)</f>
        <v>2780709794.6069999</v>
      </c>
      <c r="F295" s="42">
        <f>SUM(F278:F294)</f>
        <v>0</v>
      </c>
      <c r="G295" s="42">
        <f t="shared" ref="G295:H295" si="85">SUM(G278:G294)</f>
        <v>28819998.098900001</v>
      </c>
      <c r="H295" s="42">
        <f t="shared" si="85"/>
        <v>86631002.524200022</v>
      </c>
      <c r="I295" s="42">
        <f t="shared" ref="I295:J295" si="86">SUM(I278:I294)</f>
        <v>84285893.780900002</v>
      </c>
      <c r="J295" s="42">
        <f t="shared" si="86"/>
        <v>0</v>
      </c>
      <c r="K295" s="42">
        <f t="shared" si="80"/>
        <v>84285893.780900002</v>
      </c>
      <c r="L295" s="42">
        <f>SUM(L278:L294)</f>
        <v>1341060817.6833</v>
      </c>
      <c r="M295" s="42">
        <f>SUM(M278:M294)</f>
        <v>4321507506.6942997</v>
      </c>
      <c r="N295" s="45"/>
      <c r="O295" s="154"/>
      <c r="P295" s="47">
        <v>7</v>
      </c>
      <c r="Q295" s="154"/>
      <c r="R295" s="41" t="s">
        <v>707</v>
      </c>
      <c r="S295" s="41">
        <v>174333992.6649</v>
      </c>
      <c r="T295" s="41">
        <v>0</v>
      </c>
      <c r="U295" s="41">
        <v>1806842.7516999999</v>
      </c>
      <c r="V295" s="41">
        <v>4465201.4949000003</v>
      </c>
      <c r="W295" s="41">
        <v>5284225.0625</v>
      </c>
      <c r="X295" s="41">
        <f t="shared" si="84"/>
        <v>2642112.53125</v>
      </c>
      <c r="Y295" s="41">
        <f t="shared" si="69"/>
        <v>2642112.53125</v>
      </c>
      <c r="Z295" s="41">
        <v>76199067.806600004</v>
      </c>
      <c r="AA295" s="46">
        <f t="shared" si="79"/>
        <v>259447217.24935001</v>
      </c>
    </row>
    <row r="296" spans="1:27" ht="24.9" customHeight="1">
      <c r="A296" s="152">
        <v>15</v>
      </c>
      <c r="B296" s="153" t="s">
        <v>708</v>
      </c>
      <c r="C296" s="37">
        <v>1</v>
      </c>
      <c r="D296" s="41" t="s">
        <v>709</v>
      </c>
      <c r="E296" s="41">
        <v>228456929.6532</v>
      </c>
      <c r="F296" s="41">
        <f>-4907596.13</f>
        <v>-4907596.13</v>
      </c>
      <c r="G296" s="41">
        <v>2367786.9194</v>
      </c>
      <c r="H296" s="41">
        <v>5627988.8298000004</v>
      </c>
      <c r="I296" s="41">
        <v>6924741.4972000001</v>
      </c>
      <c r="J296" s="41">
        <v>0</v>
      </c>
      <c r="K296" s="41">
        <f t="shared" si="80"/>
        <v>6924741.4972000001</v>
      </c>
      <c r="L296" s="55">
        <v>101853206.80339999</v>
      </c>
      <c r="M296" s="46">
        <f t="shared" si="78"/>
        <v>340323057.57300001</v>
      </c>
      <c r="N296" s="45"/>
      <c r="O296" s="154"/>
      <c r="P296" s="47">
        <v>8</v>
      </c>
      <c r="Q296" s="154"/>
      <c r="R296" s="41" t="s">
        <v>710</v>
      </c>
      <c r="S296" s="41">
        <v>153965037.84400001</v>
      </c>
      <c r="T296" s="41">
        <v>0</v>
      </c>
      <c r="U296" s="41">
        <v>1595733.6168</v>
      </c>
      <c r="V296" s="41">
        <v>4099181.8679</v>
      </c>
      <c r="W296" s="41">
        <v>4666823.1437999997</v>
      </c>
      <c r="X296" s="41">
        <f t="shared" si="84"/>
        <v>2333411.5718999999</v>
      </c>
      <c r="Y296" s="41">
        <f t="shared" si="69"/>
        <v>2333411.5718999999</v>
      </c>
      <c r="Z296" s="41">
        <v>69431984.533800006</v>
      </c>
      <c r="AA296" s="46">
        <f t="shared" si="79"/>
        <v>231425349.43440002</v>
      </c>
    </row>
    <row r="297" spans="1:27" ht="24.9" customHeight="1">
      <c r="A297" s="152"/>
      <c r="B297" s="154"/>
      <c r="C297" s="37">
        <v>2</v>
      </c>
      <c r="D297" s="41" t="s">
        <v>711</v>
      </c>
      <c r="E297" s="41">
        <v>165912845.94170001</v>
      </c>
      <c r="F297" s="41">
        <f t="shared" ref="F297:F306" si="87">-4907596.13</f>
        <v>-4907596.13</v>
      </c>
      <c r="G297" s="41">
        <v>1719563.8012999999</v>
      </c>
      <c r="H297" s="41">
        <v>4596740.8344999999</v>
      </c>
      <c r="I297" s="41">
        <v>5028972.2922</v>
      </c>
      <c r="J297" s="41">
        <v>0</v>
      </c>
      <c r="K297" s="41">
        <f t="shared" si="80"/>
        <v>5028972.2922</v>
      </c>
      <c r="L297" s="55">
        <v>82787177.158800006</v>
      </c>
      <c r="M297" s="46">
        <f t="shared" si="78"/>
        <v>255137703.8985</v>
      </c>
      <c r="N297" s="45"/>
      <c r="O297" s="154"/>
      <c r="P297" s="47">
        <v>9</v>
      </c>
      <c r="Q297" s="154"/>
      <c r="R297" s="41" t="s">
        <v>712</v>
      </c>
      <c r="S297" s="41">
        <v>157918201.5634</v>
      </c>
      <c r="T297" s="41">
        <v>0</v>
      </c>
      <c r="U297" s="41">
        <v>1636705.2316999999</v>
      </c>
      <c r="V297" s="41">
        <v>4257353.6359000001</v>
      </c>
      <c r="W297" s="41">
        <v>4786647.2039000001</v>
      </c>
      <c r="X297" s="41">
        <f t="shared" si="84"/>
        <v>2393323.60195</v>
      </c>
      <c r="Y297" s="41">
        <f t="shared" si="69"/>
        <v>2393323.60195</v>
      </c>
      <c r="Z297" s="41">
        <v>72356312.757499993</v>
      </c>
      <c r="AA297" s="46">
        <f t="shared" si="79"/>
        <v>238561896.79045001</v>
      </c>
    </row>
    <row r="298" spans="1:27" ht="24.9" customHeight="1">
      <c r="A298" s="152"/>
      <c r="B298" s="154"/>
      <c r="C298" s="37">
        <v>3</v>
      </c>
      <c r="D298" s="41" t="s">
        <v>713</v>
      </c>
      <c r="E298" s="41">
        <v>166987634.20199999</v>
      </c>
      <c r="F298" s="41">
        <f t="shared" si="87"/>
        <v>-4907596.13</v>
      </c>
      <c r="G298" s="41">
        <v>1730703.1857</v>
      </c>
      <c r="H298" s="41">
        <v>4511108.0104</v>
      </c>
      <c r="I298" s="41">
        <v>5061550.1217</v>
      </c>
      <c r="J298" s="41">
        <v>0</v>
      </c>
      <c r="K298" s="41">
        <f t="shared" si="80"/>
        <v>5061550.1217</v>
      </c>
      <c r="L298" s="55">
        <v>81203971.208100006</v>
      </c>
      <c r="M298" s="46">
        <f t="shared" si="78"/>
        <v>254587370.59789997</v>
      </c>
      <c r="N298" s="45"/>
      <c r="O298" s="154"/>
      <c r="P298" s="47">
        <v>10</v>
      </c>
      <c r="Q298" s="154"/>
      <c r="R298" s="41" t="s">
        <v>714</v>
      </c>
      <c r="S298" s="41">
        <v>149808300.17410001</v>
      </c>
      <c r="T298" s="41">
        <v>0</v>
      </c>
      <c r="U298" s="41">
        <v>1552652.1085999999</v>
      </c>
      <c r="V298" s="41">
        <v>3974752.9714000002</v>
      </c>
      <c r="W298" s="41">
        <v>4540828.5685000001</v>
      </c>
      <c r="X298" s="41">
        <f t="shared" si="84"/>
        <v>2270414.28425</v>
      </c>
      <c r="Y298" s="41">
        <f t="shared" ref="Y298:Y361" si="88">W298-X298</f>
        <v>2270414.28425</v>
      </c>
      <c r="Z298" s="41">
        <v>67131504.882799998</v>
      </c>
      <c r="AA298" s="46">
        <f t="shared" si="79"/>
        <v>224737624.42115003</v>
      </c>
    </row>
    <row r="299" spans="1:27" ht="24.9" customHeight="1">
      <c r="A299" s="152"/>
      <c r="B299" s="154"/>
      <c r="C299" s="37">
        <v>4</v>
      </c>
      <c r="D299" s="41" t="s">
        <v>715</v>
      </c>
      <c r="E299" s="41">
        <v>181955560.51050001</v>
      </c>
      <c r="F299" s="41">
        <f t="shared" si="87"/>
        <v>-4907596.13</v>
      </c>
      <c r="G299" s="41">
        <v>1885834.6592000001</v>
      </c>
      <c r="H299" s="41">
        <v>4552636.4323000005</v>
      </c>
      <c r="I299" s="41">
        <v>5515241.8551000003</v>
      </c>
      <c r="J299" s="41">
        <v>0</v>
      </c>
      <c r="K299" s="41">
        <f t="shared" si="80"/>
        <v>5515241.8551000003</v>
      </c>
      <c r="L299" s="55">
        <v>81971761.427000001</v>
      </c>
      <c r="M299" s="46">
        <f t="shared" si="78"/>
        <v>270973438.75410002</v>
      </c>
      <c r="N299" s="45"/>
      <c r="O299" s="154"/>
      <c r="P299" s="47">
        <v>11</v>
      </c>
      <c r="Q299" s="154"/>
      <c r="R299" s="41" t="s">
        <v>716</v>
      </c>
      <c r="S299" s="41">
        <v>206979595.6825</v>
      </c>
      <c r="T299" s="41">
        <v>0</v>
      </c>
      <c r="U299" s="41">
        <v>2145190.2552</v>
      </c>
      <c r="V299" s="41">
        <v>5527139.0433999998</v>
      </c>
      <c r="W299" s="41">
        <v>6273743.5782000003</v>
      </c>
      <c r="X299" s="41">
        <f t="shared" si="84"/>
        <v>3136871.7891000002</v>
      </c>
      <c r="Y299" s="41">
        <f t="shared" si="88"/>
        <v>3136871.7891000002</v>
      </c>
      <c r="Z299" s="41">
        <v>95832495.335800007</v>
      </c>
      <c r="AA299" s="46">
        <f t="shared" si="79"/>
        <v>313621292.10600001</v>
      </c>
    </row>
    <row r="300" spans="1:27" ht="24.9" customHeight="1">
      <c r="A300" s="152"/>
      <c r="B300" s="154"/>
      <c r="C300" s="37">
        <v>5</v>
      </c>
      <c r="D300" s="41" t="s">
        <v>717</v>
      </c>
      <c r="E300" s="41">
        <v>176976684.65270001</v>
      </c>
      <c r="F300" s="41">
        <f t="shared" si="87"/>
        <v>-4907596.13</v>
      </c>
      <c r="G300" s="41">
        <v>1834232.2975000001</v>
      </c>
      <c r="H300" s="41">
        <v>4790457.8372</v>
      </c>
      <c r="I300" s="41">
        <v>5364327.5085000005</v>
      </c>
      <c r="J300" s="41">
        <v>0</v>
      </c>
      <c r="K300" s="41">
        <f t="shared" si="80"/>
        <v>5364327.5085000005</v>
      </c>
      <c r="L300" s="55">
        <v>86368676.598399997</v>
      </c>
      <c r="M300" s="46">
        <f t="shared" si="78"/>
        <v>270426782.76429999</v>
      </c>
      <c r="N300" s="45"/>
      <c r="O300" s="154"/>
      <c r="P300" s="47">
        <v>12</v>
      </c>
      <c r="Q300" s="154"/>
      <c r="R300" s="41" t="s">
        <v>718</v>
      </c>
      <c r="S300" s="41">
        <v>139349496.16690001</v>
      </c>
      <c r="T300" s="41">
        <v>0</v>
      </c>
      <c r="U300" s="41">
        <v>1444254.3491</v>
      </c>
      <c r="V300" s="41">
        <v>3901555.63</v>
      </c>
      <c r="W300" s="41">
        <v>4223812.5154999997</v>
      </c>
      <c r="X300" s="41">
        <f t="shared" si="84"/>
        <v>2111906.2577499999</v>
      </c>
      <c r="Y300" s="41">
        <f t="shared" si="88"/>
        <v>2111906.2577499999</v>
      </c>
      <c r="Z300" s="41">
        <v>65778209.954800002</v>
      </c>
      <c r="AA300" s="46">
        <f t="shared" si="79"/>
        <v>212585422.35855001</v>
      </c>
    </row>
    <row r="301" spans="1:27" ht="24.9" customHeight="1">
      <c r="A301" s="152"/>
      <c r="B301" s="154"/>
      <c r="C301" s="37">
        <v>6</v>
      </c>
      <c r="D301" s="41" t="s">
        <v>99</v>
      </c>
      <c r="E301" s="41">
        <v>192705128.40990001</v>
      </c>
      <c r="F301" s="41">
        <f t="shared" si="87"/>
        <v>-4907596.13</v>
      </c>
      <c r="G301" s="41">
        <v>1997245.9712</v>
      </c>
      <c r="H301" s="41">
        <v>5053100.8277000003</v>
      </c>
      <c r="I301" s="41">
        <v>5841071.2313999999</v>
      </c>
      <c r="J301" s="41">
        <v>0</v>
      </c>
      <c r="K301" s="41">
        <f t="shared" si="80"/>
        <v>5841071.2313999999</v>
      </c>
      <c r="L301" s="55">
        <v>91224500.866099998</v>
      </c>
      <c r="M301" s="46">
        <f t="shared" si="78"/>
        <v>291913451.17629999</v>
      </c>
      <c r="N301" s="45"/>
      <c r="O301" s="154"/>
      <c r="P301" s="47">
        <v>13</v>
      </c>
      <c r="Q301" s="154"/>
      <c r="R301" s="41" t="s">
        <v>719</v>
      </c>
      <c r="S301" s="41">
        <v>186034273.8527</v>
      </c>
      <c r="T301" s="41">
        <v>0</v>
      </c>
      <c r="U301" s="41">
        <v>1928107.503</v>
      </c>
      <c r="V301" s="41">
        <v>4677427.6972000003</v>
      </c>
      <c r="W301" s="41">
        <v>5638871.4407000002</v>
      </c>
      <c r="X301" s="41">
        <f t="shared" si="84"/>
        <v>2819435.7203500001</v>
      </c>
      <c r="Y301" s="41">
        <f t="shared" si="88"/>
        <v>2819435.7203500001</v>
      </c>
      <c r="Z301" s="41">
        <v>80122771.011999995</v>
      </c>
      <c r="AA301" s="46">
        <f t="shared" si="79"/>
        <v>275582015.78524995</v>
      </c>
    </row>
    <row r="302" spans="1:27" ht="24.9" customHeight="1">
      <c r="A302" s="152"/>
      <c r="B302" s="154"/>
      <c r="C302" s="37">
        <v>7</v>
      </c>
      <c r="D302" s="41" t="s">
        <v>720</v>
      </c>
      <c r="E302" s="41">
        <v>151098628.0223</v>
      </c>
      <c r="F302" s="41">
        <f t="shared" si="87"/>
        <v>-4907596.13</v>
      </c>
      <c r="G302" s="41">
        <v>1566025.4014999999</v>
      </c>
      <c r="H302" s="41">
        <v>4080359.6797000002</v>
      </c>
      <c r="I302" s="41">
        <v>4579939.6026999997</v>
      </c>
      <c r="J302" s="41">
        <v>0</v>
      </c>
      <c r="K302" s="41">
        <f t="shared" si="80"/>
        <v>4579939.6026999997</v>
      </c>
      <c r="L302" s="55">
        <v>73240163.783199996</v>
      </c>
      <c r="M302" s="46">
        <f t="shared" si="78"/>
        <v>229657520.35939997</v>
      </c>
      <c r="N302" s="45"/>
      <c r="O302" s="154"/>
      <c r="P302" s="47">
        <v>14</v>
      </c>
      <c r="Q302" s="154"/>
      <c r="R302" s="41" t="s">
        <v>721</v>
      </c>
      <c r="S302" s="41">
        <v>185765206.77169999</v>
      </c>
      <c r="T302" s="41">
        <v>0</v>
      </c>
      <c r="U302" s="41">
        <v>1925318.8219000001</v>
      </c>
      <c r="V302" s="41">
        <v>4720585.6529000001</v>
      </c>
      <c r="W302" s="41">
        <v>5630715.7679000003</v>
      </c>
      <c r="X302" s="41">
        <f t="shared" si="84"/>
        <v>2815357.8839500002</v>
      </c>
      <c r="Y302" s="41">
        <f t="shared" si="88"/>
        <v>2815357.8839500002</v>
      </c>
      <c r="Z302" s="41">
        <v>80920688.552100003</v>
      </c>
      <c r="AA302" s="46">
        <f t="shared" si="79"/>
        <v>276147157.68255001</v>
      </c>
    </row>
    <row r="303" spans="1:27" ht="24.9" customHeight="1">
      <c r="A303" s="152"/>
      <c r="B303" s="154"/>
      <c r="C303" s="37">
        <v>8</v>
      </c>
      <c r="D303" s="41" t="s">
        <v>722</v>
      </c>
      <c r="E303" s="41">
        <v>162081111.14390001</v>
      </c>
      <c r="F303" s="41">
        <f t="shared" si="87"/>
        <v>-4907596.13</v>
      </c>
      <c r="G303" s="41">
        <v>1679850.7072000001</v>
      </c>
      <c r="H303" s="41">
        <v>4454765.6447999999</v>
      </c>
      <c r="I303" s="41">
        <v>4912828.8554999996</v>
      </c>
      <c r="J303" s="41">
        <v>0</v>
      </c>
      <c r="K303" s="41">
        <f t="shared" si="80"/>
        <v>4912828.8554999996</v>
      </c>
      <c r="L303" s="55">
        <v>80162296.25</v>
      </c>
      <c r="M303" s="46">
        <f t="shared" si="78"/>
        <v>248383256.47140002</v>
      </c>
      <c r="N303" s="45"/>
      <c r="O303" s="154"/>
      <c r="P303" s="47">
        <v>15</v>
      </c>
      <c r="Q303" s="154"/>
      <c r="R303" s="41" t="s">
        <v>723</v>
      </c>
      <c r="S303" s="41">
        <v>146805834.52399999</v>
      </c>
      <c r="T303" s="41">
        <v>0</v>
      </c>
      <c r="U303" s="41">
        <v>1521533.7753000001</v>
      </c>
      <c r="V303" s="41">
        <v>4182576.1405000002</v>
      </c>
      <c r="W303" s="41">
        <v>4449821.0489999996</v>
      </c>
      <c r="X303" s="41">
        <f t="shared" si="84"/>
        <v>2224910.5244999998</v>
      </c>
      <c r="Y303" s="41">
        <f t="shared" si="88"/>
        <v>2224910.5244999998</v>
      </c>
      <c r="Z303" s="41">
        <v>70973803.457300007</v>
      </c>
      <c r="AA303" s="46">
        <f t="shared" si="79"/>
        <v>225708658.42159998</v>
      </c>
    </row>
    <row r="304" spans="1:27" ht="24.9" customHeight="1">
      <c r="A304" s="152"/>
      <c r="B304" s="154"/>
      <c r="C304" s="37">
        <v>9</v>
      </c>
      <c r="D304" s="41" t="s">
        <v>724</v>
      </c>
      <c r="E304" s="41">
        <v>147766517.34419999</v>
      </c>
      <c r="F304" s="41">
        <f t="shared" si="87"/>
        <v>-4907596.13</v>
      </c>
      <c r="G304" s="41">
        <v>1531490.5415000001</v>
      </c>
      <c r="H304" s="41">
        <v>3984727.4437000002</v>
      </c>
      <c r="I304" s="41">
        <v>4478940.2364999996</v>
      </c>
      <c r="J304" s="41">
        <v>0</v>
      </c>
      <c r="K304" s="41">
        <f t="shared" si="80"/>
        <v>4478940.2364999996</v>
      </c>
      <c r="L304" s="55">
        <v>71472085.633499995</v>
      </c>
      <c r="M304" s="46">
        <f t="shared" si="78"/>
        <v>224326165.06939995</v>
      </c>
      <c r="N304" s="45"/>
      <c r="O304" s="154"/>
      <c r="P304" s="47">
        <v>16</v>
      </c>
      <c r="Q304" s="154"/>
      <c r="R304" s="41" t="s">
        <v>725</v>
      </c>
      <c r="S304" s="41">
        <v>187057297.16339999</v>
      </c>
      <c r="T304" s="41">
        <v>0</v>
      </c>
      <c r="U304" s="41">
        <v>1938710.3821</v>
      </c>
      <c r="V304" s="41">
        <v>4811839.5455999998</v>
      </c>
      <c r="W304" s="41">
        <v>5669880.2264</v>
      </c>
      <c r="X304" s="41">
        <f t="shared" si="84"/>
        <v>2834940.1132</v>
      </c>
      <c r="Y304" s="41">
        <f t="shared" si="88"/>
        <v>2834940.1132</v>
      </c>
      <c r="Z304" s="41">
        <v>82607818.545599997</v>
      </c>
      <c r="AA304" s="46">
        <f t="shared" si="79"/>
        <v>279250605.74989998</v>
      </c>
    </row>
    <row r="305" spans="1:27" ht="24.9" customHeight="1">
      <c r="A305" s="152"/>
      <c r="B305" s="154"/>
      <c r="C305" s="37">
        <v>10</v>
      </c>
      <c r="D305" s="41" t="s">
        <v>726</v>
      </c>
      <c r="E305" s="41">
        <v>140137835.3874</v>
      </c>
      <c r="F305" s="41">
        <f t="shared" si="87"/>
        <v>-4907596.13</v>
      </c>
      <c r="G305" s="41">
        <v>1452424.9014999999</v>
      </c>
      <c r="H305" s="41">
        <v>4094474.0759999999</v>
      </c>
      <c r="I305" s="41">
        <v>4247707.8086000001</v>
      </c>
      <c r="J305" s="41">
        <v>0</v>
      </c>
      <c r="K305" s="41">
        <f t="shared" si="80"/>
        <v>4247707.8086000001</v>
      </c>
      <c r="L305" s="55">
        <v>73501115.076399997</v>
      </c>
      <c r="M305" s="46">
        <f t="shared" si="78"/>
        <v>218525961.11989999</v>
      </c>
      <c r="N305" s="45"/>
      <c r="O305" s="155"/>
      <c r="P305" s="47">
        <v>17</v>
      </c>
      <c r="Q305" s="155"/>
      <c r="R305" s="41" t="s">
        <v>727</v>
      </c>
      <c r="S305" s="41">
        <v>198749210.93399999</v>
      </c>
      <c r="T305" s="41">
        <v>0</v>
      </c>
      <c r="U305" s="41">
        <v>2059888.4114000001</v>
      </c>
      <c r="V305" s="41">
        <v>4430767.3059</v>
      </c>
      <c r="W305" s="41">
        <v>6024272.9802999999</v>
      </c>
      <c r="X305" s="41">
        <f t="shared" si="84"/>
        <v>3012136.49015</v>
      </c>
      <c r="Y305" s="41">
        <f t="shared" si="88"/>
        <v>3012136.49015</v>
      </c>
      <c r="Z305" s="41">
        <v>75562437.946199998</v>
      </c>
      <c r="AA305" s="46">
        <f t="shared" si="79"/>
        <v>283814441.08765</v>
      </c>
    </row>
    <row r="306" spans="1:27" ht="24.9" customHeight="1">
      <c r="A306" s="152"/>
      <c r="B306" s="155"/>
      <c r="C306" s="37">
        <v>11</v>
      </c>
      <c r="D306" s="41" t="s">
        <v>728</v>
      </c>
      <c r="E306" s="41">
        <v>191265418.11849999</v>
      </c>
      <c r="F306" s="41">
        <f t="shared" si="87"/>
        <v>-4907596.13</v>
      </c>
      <c r="G306" s="41">
        <v>1982324.44</v>
      </c>
      <c r="H306" s="41">
        <v>4948152.2670999998</v>
      </c>
      <c r="I306" s="41">
        <v>5797432.2768000001</v>
      </c>
      <c r="J306" s="41">
        <v>0</v>
      </c>
      <c r="K306" s="41">
        <f t="shared" si="80"/>
        <v>5797432.2768000001</v>
      </c>
      <c r="L306" s="55">
        <v>89284179.647100002</v>
      </c>
      <c r="M306" s="46">
        <f t="shared" si="78"/>
        <v>288369910.61950004</v>
      </c>
      <c r="N306" s="45"/>
      <c r="O306" s="37"/>
      <c r="P306" s="146" t="s">
        <v>729</v>
      </c>
      <c r="Q306" s="147"/>
      <c r="R306" s="42"/>
      <c r="S306" s="42">
        <f t="shared" ref="S306:W306" si="89">SUM(S289:S305)</f>
        <v>2968609876.0909004</v>
      </c>
      <c r="T306" s="42">
        <f t="shared" si="89"/>
        <v>0</v>
      </c>
      <c r="U306" s="42">
        <f t="shared" si="89"/>
        <v>30767443.316099998</v>
      </c>
      <c r="V306" s="42">
        <f t="shared" si="89"/>
        <v>78858424.765699983</v>
      </c>
      <c r="W306" s="42">
        <f t="shared" si="89"/>
        <v>89981319.582199991</v>
      </c>
      <c r="X306" s="42">
        <f t="shared" ref="X306:AA306" si="90">SUM(X289:X305)</f>
        <v>44990659.791099995</v>
      </c>
      <c r="Y306" s="42">
        <f t="shared" si="88"/>
        <v>44990659.791099995</v>
      </c>
      <c r="Z306" s="42">
        <f t="shared" si="90"/>
        <v>1349924646.7264998</v>
      </c>
      <c r="AA306" s="42">
        <f t="shared" si="90"/>
        <v>4473151050.6903</v>
      </c>
    </row>
    <row r="307" spans="1:27" ht="24.9" customHeight="1">
      <c r="A307" s="37"/>
      <c r="B307" s="145" t="s">
        <v>730</v>
      </c>
      <c r="C307" s="146"/>
      <c r="D307" s="42"/>
      <c r="E307" s="42">
        <f>SUM(E296:E306)</f>
        <v>1905344293.3862996</v>
      </c>
      <c r="F307" s="42">
        <f t="shared" ref="F307:J307" si="91">SUM(F296:F306)</f>
        <v>-53983557.430000007</v>
      </c>
      <c r="G307" s="42">
        <f t="shared" si="91"/>
        <v>19747482.826000001</v>
      </c>
      <c r="H307" s="42">
        <f t="shared" si="91"/>
        <v>50694511.883199997</v>
      </c>
      <c r="I307" s="42">
        <f t="shared" si="91"/>
        <v>57752753.286200002</v>
      </c>
      <c r="J307" s="42">
        <f t="shared" si="91"/>
        <v>0</v>
      </c>
      <c r="K307" s="42">
        <f t="shared" si="80"/>
        <v>57752753.286200002</v>
      </c>
      <c r="L307" s="42">
        <f>SUM(L296:L306)</f>
        <v>913069134.45200002</v>
      </c>
      <c r="M307" s="42">
        <f>SUM(M296:M306)</f>
        <v>2892624618.4036999</v>
      </c>
      <c r="N307" s="45"/>
      <c r="O307" s="153">
        <v>32</v>
      </c>
      <c r="P307" s="47">
        <v>1</v>
      </c>
      <c r="Q307" s="153" t="s">
        <v>116</v>
      </c>
      <c r="R307" s="41" t="s">
        <v>731</v>
      </c>
      <c r="S307" s="41">
        <v>132239093.8748</v>
      </c>
      <c r="T307" s="41">
        <v>0</v>
      </c>
      <c r="U307" s="41">
        <v>1370560.2941999999</v>
      </c>
      <c r="V307" s="41">
        <v>5284524.6122000003</v>
      </c>
      <c r="W307" s="41">
        <v>4008289.625</v>
      </c>
      <c r="X307" s="41">
        <f t="shared" si="84"/>
        <v>2004144.8125</v>
      </c>
      <c r="Y307" s="41">
        <f t="shared" si="88"/>
        <v>2004144.8125</v>
      </c>
      <c r="Z307" s="41">
        <v>176432377.99290001</v>
      </c>
      <c r="AA307" s="46">
        <f t="shared" si="79"/>
        <v>317330701.58660001</v>
      </c>
    </row>
    <row r="308" spans="1:27" ht="24.9" customHeight="1">
      <c r="A308" s="152">
        <v>16</v>
      </c>
      <c r="B308" s="153" t="s">
        <v>732</v>
      </c>
      <c r="C308" s="37">
        <v>1</v>
      </c>
      <c r="D308" s="41" t="s">
        <v>733</v>
      </c>
      <c r="E308" s="41">
        <v>149511445.7827</v>
      </c>
      <c r="F308" s="41">
        <v>0</v>
      </c>
      <c r="G308" s="41">
        <v>1549575.4327</v>
      </c>
      <c r="H308" s="41">
        <v>4700473.6153999995</v>
      </c>
      <c r="I308" s="41">
        <v>4531830.6365</v>
      </c>
      <c r="J308" s="41">
        <f>I308/2</f>
        <v>2265915.31825</v>
      </c>
      <c r="K308" s="41">
        <f t="shared" si="80"/>
        <v>2265915.31825</v>
      </c>
      <c r="L308" s="55">
        <v>76037049.228699997</v>
      </c>
      <c r="M308" s="46">
        <f t="shared" si="78"/>
        <v>234064459.37774998</v>
      </c>
      <c r="N308" s="45"/>
      <c r="O308" s="154"/>
      <c r="P308" s="47">
        <v>2</v>
      </c>
      <c r="Q308" s="154"/>
      <c r="R308" s="41" t="s">
        <v>734</v>
      </c>
      <c r="S308" s="41">
        <v>165222477.77379999</v>
      </c>
      <c r="T308" s="41">
        <v>0</v>
      </c>
      <c r="U308" s="41">
        <v>1712408.6464</v>
      </c>
      <c r="V308" s="41">
        <v>5964961.9626000002</v>
      </c>
      <c r="W308" s="41">
        <v>5008046.5926000001</v>
      </c>
      <c r="X308" s="41">
        <f t="shared" si="84"/>
        <v>2504023.2963</v>
      </c>
      <c r="Y308" s="41">
        <f t="shared" si="88"/>
        <v>2504023.2963</v>
      </c>
      <c r="Z308" s="41">
        <v>189012512.697</v>
      </c>
      <c r="AA308" s="46">
        <f t="shared" si="79"/>
        <v>364416384.37609994</v>
      </c>
    </row>
    <row r="309" spans="1:27" ht="24.9" customHeight="1">
      <c r="A309" s="152"/>
      <c r="B309" s="154"/>
      <c r="C309" s="37">
        <v>2</v>
      </c>
      <c r="D309" s="41" t="s">
        <v>735</v>
      </c>
      <c r="E309" s="41">
        <v>140697806.8141</v>
      </c>
      <c r="F309" s="41">
        <v>0</v>
      </c>
      <c r="G309" s="41">
        <v>1458228.5907000001</v>
      </c>
      <c r="H309" s="41">
        <v>4496781.8905999996</v>
      </c>
      <c r="I309" s="41">
        <v>4264681.0620999997</v>
      </c>
      <c r="J309" s="41">
        <f t="shared" ref="J309:J335" si="92">I309/2</f>
        <v>2132340.5310499999</v>
      </c>
      <c r="K309" s="41">
        <f t="shared" si="80"/>
        <v>2132340.5310499999</v>
      </c>
      <c r="L309" s="55">
        <v>72271134.064799994</v>
      </c>
      <c r="M309" s="46">
        <f t="shared" si="78"/>
        <v>221056291.89124998</v>
      </c>
      <c r="N309" s="45"/>
      <c r="O309" s="154"/>
      <c r="P309" s="47">
        <v>3</v>
      </c>
      <c r="Q309" s="154"/>
      <c r="R309" s="41" t="s">
        <v>736</v>
      </c>
      <c r="S309" s="41">
        <v>152204558.6983</v>
      </c>
      <c r="T309" s="41">
        <v>0</v>
      </c>
      <c r="U309" s="41">
        <v>1577487.554</v>
      </c>
      <c r="V309" s="41">
        <v>5196126.5186999999</v>
      </c>
      <c r="W309" s="41">
        <v>4613461.3875000002</v>
      </c>
      <c r="X309" s="41">
        <f t="shared" si="84"/>
        <v>2306730.6937500001</v>
      </c>
      <c r="Y309" s="41">
        <f t="shared" si="88"/>
        <v>2306730.6937500001</v>
      </c>
      <c r="Z309" s="41">
        <v>174798046.89089999</v>
      </c>
      <c r="AA309" s="46">
        <f t="shared" si="79"/>
        <v>336082950.35564995</v>
      </c>
    </row>
    <row r="310" spans="1:27" ht="24.9" customHeight="1">
      <c r="A310" s="152"/>
      <c r="B310" s="154"/>
      <c r="C310" s="37">
        <v>3</v>
      </c>
      <c r="D310" s="41" t="s">
        <v>737</v>
      </c>
      <c r="E310" s="41">
        <v>129257608.737</v>
      </c>
      <c r="F310" s="41">
        <v>0</v>
      </c>
      <c r="G310" s="41">
        <v>1339659.4083</v>
      </c>
      <c r="H310" s="41">
        <v>4167821.8125</v>
      </c>
      <c r="I310" s="41">
        <v>3917918.0443000002</v>
      </c>
      <c r="J310" s="41">
        <f t="shared" si="92"/>
        <v>1958959.0221500001</v>
      </c>
      <c r="K310" s="41">
        <f t="shared" si="80"/>
        <v>1958959.0221500001</v>
      </c>
      <c r="L310" s="55">
        <v>66189219.114500001</v>
      </c>
      <c r="M310" s="46">
        <f t="shared" si="78"/>
        <v>202913268.09445</v>
      </c>
      <c r="N310" s="45"/>
      <c r="O310" s="154"/>
      <c r="P310" s="47">
        <v>4</v>
      </c>
      <c r="Q310" s="154"/>
      <c r="R310" s="41" t="s">
        <v>738</v>
      </c>
      <c r="S310" s="41">
        <v>162475316.82030001</v>
      </c>
      <c r="T310" s="41">
        <v>0</v>
      </c>
      <c r="U310" s="41">
        <v>1683936.3572</v>
      </c>
      <c r="V310" s="41">
        <v>5648799.4858999997</v>
      </c>
      <c r="W310" s="41">
        <v>4924777.5953000002</v>
      </c>
      <c r="X310" s="41">
        <f t="shared" si="84"/>
        <v>2462388.7976500001</v>
      </c>
      <c r="Y310" s="41">
        <f t="shared" si="88"/>
        <v>2462388.7976500001</v>
      </c>
      <c r="Z310" s="41">
        <v>183167203.72979999</v>
      </c>
      <c r="AA310" s="46">
        <f t="shared" si="79"/>
        <v>355437645.19084996</v>
      </c>
    </row>
    <row r="311" spans="1:27" ht="24.9" customHeight="1">
      <c r="A311" s="152"/>
      <c r="B311" s="154"/>
      <c r="C311" s="37">
        <v>4</v>
      </c>
      <c r="D311" s="41" t="s">
        <v>739</v>
      </c>
      <c r="E311" s="41">
        <v>137475437.99430001</v>
      </c>
      <c r="F311" s="41">
        <v>0</v>
      </c>
      <c r="G311" s="41">
        <v>1424831.1237999999</v>
      </c>
      <c r="H311" s="41">
        <v>4453088.9868000001</v>
      </c>
      <c r="I311" s="41">
        <v>4167008.0734999999</v>
      </c>
      <c r="J311" s="41">
        <f t="shared" si="92"/>
        <v>2083504.03675</v>
      </c>
      <c r="K311" s="41">
        <f t="shared" si="80"/>
        <v>2083504.03675</v>
      </c>
      <c r="L311" s="55">
        <v>71463326.242300004</v>
      </c>
      <c r="M311" s="46">
        <f t="shared" si="78"/>
        <v>216900188.38395002</v>
      </c>
      <c r="N311" s="45"/>
      <c r="O311" s="154"/>
      <c r="P311" s="47">
        <v>5</v>
      </c>
      <c r="Q311" s="154"/>
      <c r="R311" s="41" t="s">
        <v>740</v>
      </c>
      <c r="S311" s="41">
        <v>150817742.35769999</v>
      </c>
      <c r="T311" s="41">
        <v>0</v>
      </c>
      <c r="U311" s="41">
        <v>1563114.2294999999</v>
      </c>
      <c r="V311" s="41">
        <v>5723618.1310999999</v>
      </c>
      <c r="W311" s="41">
        <v>4571425.6975999996</v>
      </c>
      <c r="X311" s="41">
        <f t="shared" si="84"/>
        <v>2285712.8487999998</v>
      </c>
      <c r="Y311" s="41">
        <f t="shared" si="88"/>
        <v>2285712.8487999998</v>
      </c>
      <c r="Z311" s="41">
        <v>184550473.82089999</v>
      </c>
      <c r="AA311" s="46">
        <f t="shared" si="79"/>
        <v>344940661.38800001</v>
      </c>
    </row>
    <row r="312" spans="1:27" ht="24.9" customHeight="1">
      <c r="A312" s="152"/>
      <c r="B312" s="154"/>
      <c r="C312" s="37">
        <v>5</v>
      </c>
      <c r="D312" s="41" t="s">
        <v>741</v>
      </c>
      <c r="E312" s="41">
        <v>147415779.53009999</v>
      </c>
      <c r="F312" s="41">
        <v>0</v>
      </c>
      <c r="G312" s="41">
        <v>1527855.4036999999</v>
      </c>
      <c r="H312" s="41">
        <v>4393940.2019999996</v>
      </c>
      <c r="I312" s="41">
        <v>4468309.0480000004</v>
      </c>
      <c r="J312" s="41">
        <f t="shared" si="92"/>
        <v>2234154.5240000002</v>
      </c>
      <c r="K312" s="41">
        <f t="shared" si="80"/>
        <v>2234154.5240000002</v>
      </c>
      <c r="L312" s="55">
        <v>70369765.341999993</v>
      </c>
      <c r="M312" s="46">
        <f t="shared" si="78"/>
        <v>225941495.0018</v>
      </c>
      <c r="N312" s="45"/>
      <c r="O312" s="154"/>
      <c r="P312" s="47">
        <v>6</v>
      </c>
      <c r="Q312" s="154"/>
      <c r="R312" s="41" t="s">
        <v>742</v>
      </c>
      <c r="S312" s="41">
        <v>150792540.96520001</v>
      </c>
      <c r="T312" s="41">
        <v>1E-4</v>
      </c>
      <c r="U312" s="41">
        <v>1562853.0356999999</v>
      </c>
      <c r="V312" s="41">
        <v>5684591.6196999997</v>
      </c>
      <c r="W312" s="41">
        <v>4570661.8201000001</v>
      </c>
      <c r="X312" s="41">
        <f t="shared" si="84"/>
        <v>2285330.9100500001</v>
      </c>
      <c r="Y312" s="41">
        <f t="shared" si="88"/>
        <v>2285330.9100500001</v>
      </c>
      <c r="Z312" s="41">
        <v>183828939.6913</v>
      </c>
      <c r="AA312" s="46">
        <f t="shared" si="79"/>
        <v>344154256.22205001</v>
      </c>
    </row>
    <row r="313" spans="1:27" ht="24.9" customHeight="1">
      <c r="A313" s="152"/>
      <c r="B313" s="154"/>
      <c r="C313" s="37">
        <v>6</v>
      </c>
      <c r="D313" s="41" t="s">
        <v>743</v>
      </c>
      <c r="E313" s="41">
        <v>147909397.3211</v>
      </c>
      <c r="F313" s="41">
        <v>0</v>
      </c>
      <c r="G313" s="41">
        <v>1532971.3866000001</v>
      </c>
      <c r="H313" s="41">
        <v>4406062.9457999999</v>
      </c>
      <c r="I313" s="41">
        <v>4483271.0612000003</v>
      </c>
      <c r="J313" s="41">
        <f t="shared" si="92"/>
        <v>2241635.5306000002</v>
      </c>
      <c r="K313" s="41">
        <f t="shared" si="80"/>
        <v>2241635.5306000002</v>
      </c>
      <c r="L313" s="55">
        <v>70593894.353599995</v>
      </c>
      <c r="M313" s="46">
        <f t="shared" si="78"/>
        <v>226683961.53769997</v>
      </c>
      <c r="N313" s="45"/>
      <c r="O313" s="154"/>
      <c r="P313" s="47">
        <v>7</v>
      </c>
      <c r="Q313" s="154"/>
      <c r="R313" s="41" t="s">
        <v>744</v>
      </c>
      <c r="S313" s="41">
        <v>163424609.9289</v>
      </c>
      <c r="T313" s="41">
        <v>0</v>
      </c>
      <c r="U313" s="41">
        <v>1693775.0774000001</v>
      </c>
      <c r="V313" s="41">
        <v>5967825.9917000001</v>
      </c>
      <c r="W313" s="41">
        <v>4953551.5502000004</v>
      </c>
      <c r="X313" s="41">
        <f t="shared" si="84"/>
        <v>2476775.7751000002</v>
      </c>
      <c r="Y313" s="41">
        <f t="shared" si="88"/>
        <v>2476775.7751000002</v>
      </c>
      <c r="Z313" s="41">
        <v>189065463.74649999</v>
      </c>
      <c r="AA313" s="46">
        <f t="shared" si="79"/>
        <v>362628450.51960003</v>
      </c>
    </row>
    <row r="314" spans="1:27" ht="24.9" customHeight="1">
      <c r="A314" s="152"/>
      <c r="B314" s="154"/>
      <c r="C314" s="37">
        <v>7</v>
      </c>
      <c r="D314" s="41" t="s">
        <v>745</v>
      </c>
      <c r="E314" s="41">
        <v>132386711.6547</v>
      </c>
      <c r="F314" s="41">
        <v>0</v>
      </c>
      <c r="G314" s="41">
        <v>1372090.2431000001</v>
      </c>
      <c r="H314" s="41">
        <v>4083983.1216000002</v>
      </c>
      <c r="I314" s="41">
        <v>4012764.0569000002</v>
      </c>
      <c r="J314" s="41">
        <f t="shared" si="92"/>
        <v>2006382.0284500001</v>
      </c>
      <c r="K314" s="41">
        <f t="shared" si="80"/>
        <v>2006382.0284500001</v>
      </c>
      <c r="L314" s="55">
        <v>64639183.648900002</v>
      </c>
      <c r="M314" s="46">
        <f t="shared" si="78"/>
        <v>204488350.69674999</v>
      </c>
      <c r="N314" s="45"/>
      <c r="O314" s="154"/>
      <c r="P314" s="47">
        <v>8</v>
      </c>
      <c r="Q314" s="154"/>
      <c r="R314" s="41" t="s">
        <v>746</v>
      </c>
      <c r="S314" s="41">
        <v>158327533.4032</v>
      </c>
      <c r="T314" s="41">
        <v>0</v>
      </c>
      <c r="U314" s="41">
        <v>1640947.6532000001</v>
      </c>
      <c r="V314" s="41">
        <v>5483171.3662</v>
      </c>
      <c r="W314" s="41">
        <v>4799054.4316999996</v>
      </c>
      <c r="X314" s="41">
        <f t="shared" si="84"/>
        <v>2399527.2158499998</v>
      </c>
      <c r="Y314" s="41">
        <f t="shared" si="88"/>
        <v>2399527.2158499998</v>
      </c>
      <c r="Z314" s="41">
        <v>180105020.18740001</v>
      </c>
      <c r="AA314" s="46">
        <f t="shared" si="79"/>
        <v>347956199.82585001</v>
      </c>
    </row>
    <row r="315" spans="1:27" ht="24.9" customHeight="1">
      <c r="A315" s="152"/>
      <c r="B315" s="154"/>
      <c r="C315" s="37">
        <v>8</v>
      </c>
      <c r="D315" s="41" t="s">
        <v>747</v>
      </c>
      <c r="E315" s="41">
        <v>140224946.19209999</v>
      </c>
      <c r="F315" s="41">
        <v>0</v>
      </c>
      <c r="G315" s="41">
        <v>1453327.7405000001</v>
      </c>
      <c r="H315" s="41">
        <v>4319129.7867000001</v>
      </c>
      <c r="I315" s="41">
        <v>4250348.2180000003</v>
      </c>
      <c r="J315" s="41">
        <f t="shared" si="92"/>
        <v>2125174.1090000002</v>
      </c>
      <c r="K315" s="41">
        <f t="shared" si="80"/>
        <v>2125174.1090000002</v>
      </c>
      <c r="L315" s="55">
        <v>68986647.409099996</v>
      </c>
      <c r="M315" s="46">
        <f t="shared" si="78"/>
        <v>217109225.2374</v>
      </c>
      <c r="N315" s="45"/>
      <c r="O315" s="154"/>
      <c r="P315" s="47">
        <v>9</v>
      </c>
      <c r="Q315" s="154"/>
      <c r="R315" s="41" t="s">
        <v>748</v>
      </c>
      <c r="S315" s="41">
        <v>151017031.92770001</v>
      </c>
      <c r="T315" s="41">
        <v>0</v>
      </c>
      <c r="U315" s="41">
        <v>1565179.7183999999</v>
      </c>
      <c r="V315" s="41">
        <v>5573840.9312000005</v>
      </c>
      <c r="W315" s="41">
        <v>4577466.3492999999</v>
      </c>
      <c r="X315" s="41">
        <f t="shared" si="84"/>
        <v>2288733.1746499999</v>
      </c>
      <c r="Y315" s="41">
        <f t="shared" si="88"/>
        <v>2288733.1746499999</v>
      </c>
      <c r="Z315" s="41">
        <v>181781346.94940001</v>
      </c>
      <c r="AA315" s="46">
        <f t="shared" si="79"/>
        <v>342226132.70134997</v>
      </c>
    </row>
    <row r="316" spans="1:27" ht="24.9" customHeight="1">
      <c r="A316" s="152"/>
      <c r="B316" s="154"/>
      <c r="C316" s="37">
        <v>9</v>
      </c>
      <c r="D316" s="41" t="s">
        <v>749</v>
      </c>
      <c r="E316" s="41">
        <v>157764405.48019999</v>
      </c>
      <c r="F316" s="41">
        <v>0</v>
      </c>
      <c r="G316" s="41">
        <v>1635111.2492</v>
      </c>
      <c r="H316" s="41">
        <v>4725854.8388</v>
      </c>
      <c r="I316" s="41">
        <v>4781985.5018999996</v>
      </c>
      <c r="J316" s="41">
        <f t="shared" si="92"/>
        <v>2390992.7509499998</v>
      </c>
      <c r="K316" s="41">
        <f t="shared" si="80"/>
        <v>2390992.7509499998</v>
      </c>
      <c r="L316" s="55">
        <v>76506305.081900001</v>
      </c>
      <c r="M316" s="46">
        <f t="shared" si="78"/>
        <v>243022669.40104997</v>
      </c>
      <c r="N316" s="45"/>
      <c r="O316" s="154"/>
      <c r="P316" s="47">
        <v>10</v>
      </c>
      <c r="Q316" s="154"/>
      <c r="R316" s="41" t="s">
        <v>750</v>
      </c>
      <c r="S316" s="41">
        <v>177091775.65419999</v>
      </c>
      <c r="T316" s="41">
        <v>0</v>
      </c>
      <c r="U316" s="41">
        <v>1835425.1305</v>
      </c>
      <c r="V316" s="41">
        <v>5965200.6316999998</v>
      </c>
      <c r="W316" s="41">
        <v>5367816.0235000001</v>
      </c>
      <c r="X316" s="41">
        <f t="shared" si="84"/>
        <v>2683908.0117500001</v>
      </c>
      <c r="Y316" s="41">
        <f t="shared" si="88"/>
        <v>2683908.0117500001</v>
      </c>
      <c r="Z316" s="41">
        <v>189016925.28439999</v>
      </c>
      <c r="AA316" s="46">
        <f t="shared" si="79"/>
        <v>376593234.71254992</v>
      </c>
    </row>
    <row r="317" spans="1:27" ht="24.9" customHeight="1">
      <c r="A317" s="152"/>
      <c r="B317" s="154"/>
      <c r="C317" s="37">
        <v>10</v>
      </c>
      <c r="D317" s="41" t="s">
        <v>751</v>
      </c>
      <c r="E317" s="41">
        <v>139441654.35870001</v>
      </c>
      <c r="F317" s="41">
        <v>0</v>
      </c>
      <c r="G317" s="41">
        <v>1445209.5005999999</v>
      </c>
      <c r="H317" s="41">
        <v>4443830.2720999997</v>
      </c>
      <c r="I317" s="41">
        <v>4226605.9157999996</v>
      </c>
      <c r="J317" s="41">
        <f t="shared" si="92"/>
        <v>2113302.9578999998</v>
      </c>
      <c r="K317" s="41">
        <f t="shared" si="80"/>
        <v>2113302.9578999998</v>
      </c>
      <c r="L317" s="55">
        <v>71292148.280300006</v>
      </c>
      <c r="M317" s="46">
        <f t="shared" si="78"/>
        <v>218736145.36960006</v>
      </c>
      <c r="N317" s="45"/>
      <c r="O317" s="154"/>
      <c r="P317" s="47">
        <v>11</v>
      </c>
      <c r="Q317" s="154"/>
      <c r="R317" s="41" t="s">
        <v>752</v>
      </c>
      <c r="S317" s="41">
        <v>157717986.98429999</v>
      </c>
      <c r="T317" s="41">
        <v>0</v>
      </c>
      <c r="U317" s="41">
        <v>1634630.1558999999</v>
      </c>
      <c r="V317" s="41">
        <v>5795449.2977999998</v>
      </c>
      <c r="W317" s="41">
        <v>4780578.5142000001</v>
      </c>
      <c r="X317" s="41">
        <f t="shared" si="84"/>
        <v>2390289.2571</v>
      </c>
      <c r="Y317" s="41">
        <f t="shared" si="88"/>
        <v>2390289.2571</v>
      </c>
      <c r="Z317" s="41">
        <v>185878510.4896</v>
      </c>
      <c r="AA317" s="46">
        <f t="shared" si="79"/>
        <v>353416866.18470001</v>
      </c>
    </row>
    <row r="318" spans="1:27" ht="24.9" customHeight="1">
      <c r="A318" s="152"/>
      <c r="B318" s="154"/>
      <c r="C318" s="37">
        <v>11</v>
      </c>
      <c r="D318" s="41" t="s">
        <v>753</v>
      </c>
      <c r="E318" s="41">
        <v>171995428.3547</v>
      </c>
      <c r="F318" s="41">
        <v>0</v>
      </c>
      <c r="G318" s="41">
        <v>1782605.2642999999</v>
      </c>
      <c r="H318" s="41">
        <v>5045333.9929</v>
      </c>
      <c r="I318" s="41">
        <v>5213341.0085000005</v>
      </c>
      <c r="J318" s="41">
        <f t="shared" si="92"/>
        <v>2606670.5042500002</v>
      </c>
      <c r="K318" s="41">
        <f t="shared" si="80"/>
        <v>2606670.5042500002</v>
      </c>
      <c r="L318" s="55">
        <v>82412933.798999995</v>
      </c>
      <c r="M318" s="46">
        <f t="shared" si="78"/>
        <v>263842971.91515002</v>
      </c>
      <c r="N318" s="45"/>
      <c r="O318" s="154"/>
      <c r="P318" s="47">
        <v>12</v>
      </c>
      <c r="Q318" s="154"/>
      <c r="R318" s="41" t="s">
        <v>754</v>
      </c>
      <c r="S318" s="41">
        <v>150949643.32589999</v>
      </c>
      <c r="T318" s="41">
        <v>0</v>
      </c>
      <c r="U318" s="41">
        <v>1564481.2853000001</v>
      </c>
      <c r="V318" s="41">
        <v>5473641.0625</v>
      </c>
      <c r="W318" s="41">
        <v>4575423.7384000001</v>
      </c>
      <c r="X318" s="41">
        <f t="shared" si="84"/>
        <v>2287711.8692000001</v>
      </c>
      <c r="Y318" s="41">
        <f t="shared" si="88"/>
        <v>2287711.8692000001</v>
      </c>
      <c r="Z318" s="41">
        <v>179928821.0052</v>
      </c>
      <c r="AA318" s="46">
        <f t="shared" si="79"/>
        <v>340204298.54809999</v>
      </c>
    </row>
    <row r="319" spans="1:27" ht="24.9" customHeight="1">
      <c r="A319" s="152"/>
      <c r="B319" s="154"/>
      <c r="C319" s="37">
        <v>12</v>
      </c>
      <c r="D319" s="41" t="s">
        <v>755</v>
      </c>
      <c r="E319" s="41">
        <v>146074923.1821</v>
      </c>
      <c r="F319" s="41">
        <v>0</v>
      </c>
      <c r="G319" s="41">
        <v>1513958.4205</v>
      </c>
      <c r="H319" s="41">
        <v>4406499.1342000002</v>
      </c>
      <c r="I319" s="41">
        <v>4427666.4480999997</v>
      </c>
      <c r="J319" s="41">
        <f t="shared" si="92"/>
        <v>2213833.2240499998</v>
      </c>
      <c r="K319" s="41">
        <f t="shared" si="80"/>
        <v>2213833.2240499998</v>
      </c>
      <c r="L319" s="55">
        <v>70601958.737599999</v>
      </c>
      <c r="M319" s="46">
        <f t="shared" si="78"/>
        <v>224811172.69845003</v>
      </c>
      <c r="N319" s="45"/>
      <c r="O319" s="154"/>
      <c r="P319" s="47">
        <v>13</v>
      </c>
      <c r="Q319" s="154"/>
      <c r="R319" s="41" t="s">
        <v>756</v>
      </c>
      <c r="S319" s="41">
        <v>179203463.75819999</v>
      </c>
      <c r="T319" s="41">
        <v>0</v>
      </c>
      <c r="U319" s="41">
        <v>1857311.2142</v>
      </c>
      <c r="V319" s="41">
        <v>6333598.7197000002</v>
      </c>
      <c r="W319" s="41">
        <v>5431823.2490999997</v>
      </c>
      <c r="X319" s="41">
        <f t="shared" si="84"/>
        <v>2715911.6245499998</v>
      </c>
      <c r="Y319" s="41">
        <f t="shared" si="88"/>
        <v>2715911.6245499998</v>
      </c>
      <c r="Z319" s="41">
        <v>195827982.2737</v>
      </c>
      <c r="AA319" s="46">
        <f t="shared" si="79"/>
        <v>385938267.59034997</v>
      </c>
    </row>
    <row r="320" spans="1:27" ht="24.9" customHeight="1">
      <c r="A320" s="152"/>
      <c r="B320" s="154"/>
      <c r="C320" s="37">
        <v>13</v>
      </c>
      <c r="D320" s="41" t="s">
        <v>757</v>
      </c>
      <c r="E320" s="41">
        <v>131960303.5131</v>
      </c>
      <c r="F320" s="41">
        <v>0</v>
      </c>
      <c r="G320" s="41">
        <v>1367670.8384</v>
      </c>
      <c r="H320" s="41">
        <v>4284514.5384</v>
      </c>
      <c r="I320" s="41">
        <v>3999839.2305999999</v>
      </c>
      <c r="J320" s="41">
        <f t="shared" si="92"/>
        <v>1999919.6152999999</v>
      </c>
      <c r="K320" s="41">
        <f t="shared" si="80"/>
        <v>1999919.6152999999</v>
      </c>
      <c r="L320" s="55">
        <v>68346670.068499997</v>
      </c>
      <c r="M320" s="46">
        <f t="shared" si="78"/>
        <v>207959078.57370001</v>
      </c>
      <c r="N320" s="45"/>
      <c r="O320" s="154"/>
      <c r="P320" s="47">
        <v>14</v>
      </c>
      <c r="Q320" s="154"/>
      <c r="R320" s="41" t="s">
        <v>758</v>
      </c>
      <c r="S320" s="41">
        <v>219454077.39269999</v>
      </c>
      <c r="T320" s="41">
        <v>0</v>
      </c>
      <c r="U320" s="41">
        <v>2274479.0216000001</v>
      </c>
      <c r="V320" s="41">
        <v>7737400.9370999997</v>
      </c>
      <c r="W320" s="41">
        <v>6651856.6924999999</v>
      </c>
      <c r="X320" s="41">
        <f t="shared" si="84"/>
        <v>3325928.3462499999</v>
      </c>
      <c r="Y320" s="41">
        <f t="shared" si="88"/>
        <v>3325928.3462499999</v>
      </c>
      <c r="Z320" s="41">
        <v>221781908.79260001</v>
      </c>
      <c r="AA320" s="46">
        <f t="shared" si="79"/>
        <v>454573794.49024999</v>
      </c>
    </row>
    <row r="321" spans="1:27" ht="24.9" customHeight="1">
      <c r="A321" s="152"/>
      <c r="B321" s="154"/>
      <c r="C321" s="37">
        <v>14</v>
      </c>
      <c r="D321" s="41" t="s">
        <v>759</v>
      </c>
      <c r="E321" s="41">
        <v>128418869.32250001</v>
      </c>
      <c r="F321" s="41">
        <v>0</v>
      </c>
      <c r="G321" s="41">
        <v>1330966.4952</v>
      </c>
      <c r="H321" s="41">
        <v>4147584.3195000002</v>
      </c>
      <c r="I321" s="41">
        <v>3892495.0745999999</v>
      </c>
      <c r="J321" s="41">
        <f t="shared" si="92"/>
        <v>1946247.5373</v>
      </c>
      <c r="K321" s="41">
        <f t="shared" si="80"/>
        <v>1946247.5373</v>
      </c>
      <c r="L321" s="55">
        <v>65815062.129199997</v>
      </c>
      <c r="M321" s="46">
        <f t="shared" si="78"/>
        <v>201658729.80370003</v>
      </c>
      <c r="N321" s="45"/>
      <c r="O321" s="154"/>
      <c r="P321" s="47">
        <v>15</v>
      </c>
      <c r="Q321" s="154"/>
      <c r="R321" s="41" t="s">
        <v>760</v>
      </c>
      <c r="S321" s="41">
        <v>177174775.565</v>
      </c>
      <c r="T321" s="41">
        <v>0</v>
      </c>
      <c r="U321" s="41">
        <v>1836285.3631</v>
      </c>
      <c r="V321" s="41">
        <v>6241184.4013999999</v>
      </c>
      <c r="W321" s="41">
        <v>5370331.8278999999</v>
      </c>
      <c r="X321" s="41">
        <f t="shared" si="84"/>
        <v>2685165.91395</v>
      </c>
      <c r="Y321" s="41">
        <f t="shared" si="88"/>
        <v>2685165.91395</v>
      </c>
      <c r="Z321" s="41">
        <v>194119397.9756</v>
      </c>
      <c r="AA321" s="46">
        <f t="shared" si="79"/>
        <v>382056809.21904999</v>
      </c>
    </row>
    <row r="322" spans="1:27" ht="24.9" customHeight="1">
      <c r="A322" s="152"/>
      <c r="B322" s="154"/>
      <c r="C322" s="37">
        <v>15</v>
      </c>
      <c r="D322" s="41" t="s">
        <v>761</v>
      </c>
      <c r="E322" s="41">
        <v>114400856.11929999</v>
      </c>
      <c r="F322" s="41">
        <v>0</v>
      </c>
      <c r="G322" s="41">
        <v>1185680.1677999999</v>
      </c>
      <c r="H322" s="41">
        <v>3749912.233</v>
      </c>
      <c r="I322" s="41">
        <v>3467596.0885999999</v>
      </c>
      <c r="J322" s="41">
        <f t="shared" si="92"/>
        <v>1733798.0443</v>
      </c>
      <c r="K322" s="41">
        <f t="shared" si="80"/>
        <v>1733798.0443</v>
      </c>
      <c r="L322" s="55">
        <v>58462778.463600002</v>
      </c>
      <c r="M322" s="46">
        <f t="shared" si="78"/>
        <v>179533025.02799997</v>
      </c>
      <c r="N322" s="45"/>
      <c r="O322" s="154"/>
      <c r="P322" s="47">
        <v>16</v>
      </c>
      <c r="Q322" s="154"/>
      <c r="R322" s="41" t="s">
        <v>762</v>
      </c>
      <c r="S322" s="41">
        <v>178784883.31830001</v>
      </c>
      <c r="T322" s="41">
        <v>0</v>
      </c>
      <c r="U322" s="41">
        <v>1852972.9378</v>
      </c>
      <c r="V322" s="41">
        <v>6249595.4293999998</v>
      </c>
      <c r="W322" s="41">
        <v>5419135.6876999997</v>
      </c>
      <c r="X322" s="41">
        <f t="shared" si="84"/>
        <v>2709567.8438499998</v>
      </c>
      <c r="Y322" s="41">
        <f t="shared" si="88"/>
        <v>2709567.8438499998</v>
      </c>
      <c r="Z322" s="41">
        <v>194274903.6442</v>
      </c>
      <c r="AA322" s="46">
        <f t="shared" si="79"/>
        <v>383871923.17355001</v>
      </c>
    </row>
    <row r="323" spans="1:27" ht="24.9" customHeight="1">
      <c r="A323" s="152"/>
      <c r="B323" s="154"/>
      <c r="C323" s="37">
        <v>16</v>
      </c>
      <c r="D323" s="41" t="s">
        <v>763</v>
      </c>
      <c r="E323" s="41">
        <v>124009033.906</v>
      </c>
      <c r="F323" s="41">
        <v>0</v>
      </c>
      <c r="G323" s="41">
        <v>1285261.8163999999</v>
      </c>
      <c r="H323" s="41">
        <v>4062338.304</v>
      </c>
      <c r="I323" s="41">
        <v>3758828.8717</v>
      </c>
      <c r="J323" s="41">
        <f t="shared" si="92"/>
        <v>1879414.43585</v>
      </c>
      <c r="K323" s="41">
        <f t="shared" si="80"/>
        <v>1879414.43585</v>
      </c>
      <c r="L323" s="55">
        <v>64239007.613300003</v>
      </c>
      <c r="M323" s="46">
        <f t="shared" si="78"/>
        <v>195475056.07555002</v>
      </c>
      <c r="N323" s="45"/>
      <c r="O323" s="154"/>
      <c r="P323" s="47">
        <v>17</v>
      </c>
      <c r="Q323" s="154"/>
      <c r="R323" s="41" t="s">
        <v>764</v>
      </c>
      <c r="S323" s="41">
        <v>122833200.75480001</v>
      </c>
      <c r="T323" s="41">
        <v>0</v>
      </c>
      <c r="U323" s="41">
        <v>1273075.1764</v>
      </c>
      <c r="V323" s="41">
        <v>4526840.7757999999</v>
      </c>
      <c r="W323" s="41">
        <v>3723188.2779000001</v>
      </c>
      <c r="X323" s="41">
        <f t="shared" si="84"/>
        <v>1861594.1389500001</v>
      </c>
      <c r="Y323" s="41">
        <f t="shared" si="88"/>
        <v>1861594.1389500001</v>
      </c>
      <c r="Z323" s="41">
        <v>162424086.53220001</v>
      </c>
      <c r="AA323" s="46">
        <f t="shared" si="79"/>
        <v>292918797.37814999</v>
      </c>
    </row>
    <row r="324" spans="1:27" ht="24.9" customHeight="1">
      <c r="A324" s="152"/>
      <c r="B324" s="154"/>
      <c r="C324" s="37">
        <v>17</v>
      </c>
      <c r="D324" s="41" t="s">
        <v>765</v>
      </c>
      <c r="E324" s="41">
        <v>145582157.5668</v>
      </c>
      <c r="F324" s="41">
        <v>0</v>
      </c>
      <c r="G324" s="41">
        <v>1508851.2697000001</v>
      </c>
      <c r="H324" s="41">
        <v>4267215.1442</v>
      </c>
      <c r="I324" s="41">
        <v>4412730.2651000004</v>
      </c>
      <c r="J324" s="41">
        <f t="shared" si="92"/>
        <v>2206365.1325500002</v>
      </c>
      <c r="K324" s="41">
        <f t="shared" si="80"/>
        <v>2206365.1325500002</v>
      </c>
      <c r="L324" s="55">
        <v>68026833.556400001</v>
      </c>
      <c r="M324" s="46">
        <f t="shared" si="78"/>
        <v>221591422.66964999</v>
      </c>
      <c r="N324" s="45"/>
      <c r="O324" s="154"/>
      <c r="P324" s="47">
        <v>18</v>
      </c>
      <c r="Q324" s="154"/>
      <c r="R324" s="41" t="s">
        <v>766</v>
      </c>
      <c r="S324" s="41">
        <v>151146778.2049</v>
      </c>
      <c r="T324" s="41">
        <v>0</v>
      </c>
      <c r="U324" s="41">
        <v>1566524.4424000001</v>
      </c>
      <c r="V324" s="41">
        <v>5739469.0508000003</v>
      </c>
      <c r="W324" s="41">
        <v>4581399.0794000002</v>
      </c>
      <c r="X324" s="41">
        <f t="shared" si="84"/>
        <v>2290699.5397000001</v>
      </c>
      <c r="Y324" s="41">
        <f t="shared" si="88"/>
        <v>2290699.5397000001</v>
      </c>
      <c r="Z324" s="41">
        <v>184843530.49180001</v>
      </c>
      <c r="AA324" s="46">
        <f t="shared" si="79"/>
        <v>345587001.72960001</v>
      </c>
    </row>
    <row r="325" spans="1:27" ht="24.9" customHeight="1">
      <c r="A325" s="152"/>
      <c r="B325" s="154"/>
      <c r="C325" s="37">
        <v>18</v>
      </c>
      <c r="D325" s="41" t="s">
        <v>767</v>
      </c>
      <c r="E325" s="41">
        <v>157575554.8184</v>
      </c>
      <c r="F325" s="41">
        <v>0</v>
      </c>
      <c r="G325" s="41">
        <v>1633153.9519</v>
      </c>
      <c r="H325" s="41">
        <v>4592545.8060999997</v>
      </c>
      <c r="I325" s="41">
        <v>4776261.2631999999</v>
      </c>
      <c r="J325" s="41">
        <f t="shared" si="92"/>
        <v>2388130.6316</v>
      </c>
      <c r="K325" s="41">
        <f t="shared" si="80"/>
        <v>2388130.6316</v>
      </c>
      <c r="L325" s="55">
        <v>74041646.745499998</v>
      </c>
      <c r="M325" s="46">
        <f t="shared" si="78"/>
        <v>240231031.95350003</v>
      </c>
      <c r="N325" s="45"/>
      <c r="O325" s="154"/>
      <c r="P325" s="47">
        <v>19</v>
      </c>
      <c r="Q325" s="154"/>
      <c r="R325" s="41" t="s">
        <v>768</v>
      </c>
      <c r="S325" s="41">
        <v>119798724.4518</v>
      </c>
      <c r="T325" s="41">
        <v>0</v>
      </c>
      <c r="U325" s="41">
        <v>1241625.0763000001</v>
      </c>
      <c r="V325" s="41">
        <v>4738211.0614</v>
      </c>
      <c r="W325" s="41">
        <v>3631210.4859000002</v>
      </c>
      <c r="X325" s="41">
        <f t="shared" si="84"/>
        <v>1815605.2429500001</v>
      </c>
      <c r="Y325" s="41">
        <f t="shared" si="88"/>
        <v>1815605.2429500001</v>
      </c>
      <c r="Z325" s="41">
        <v>166331965.28600001</v>
      </c>
      <c r="AA325" s="46">
        <f t="shared" si="79"/>
        <v>293926131.11844999</v>
      </c>
    </row>
    <row r="326" spans="1:27" ht="24.9" customHeight="1">
      <c r="A326" s="152"/>
      <c r="B326" s="154"/>
      <c r="C326" s="37">
        <v>19</v>
      </c>
      <c r="D326" s="41" t="s">
        <v>769</v>
      </c>
      <c r="E326" s="41">
        <v>138059243.67919999</v>
      </c>
      <c r="F326" s="41">
        <v>0</v>
      </c>
      <c r="G326" s="41">
        <v>1430881.8374999999</v>
      </c>
      <c r="H326" s="41">
        <v>4178570.1516</v>
      </c>
      <c r="I326" s="41">
        <v>4184703.7655000002</v>
      </c>
      <c r="J326" s="41">
        <f t="shared" si="92"/>
        <v>2092351.8827500001</v>
      </c>
      <c r="K326" s="41">
        <f t="shared" si="80"/>
        <v>2092351.8827500001</v>
      </c>
      <c r="L326" s="55">
        <v>66387937.708700001</v>
      </c>
      <c r="M326" s="46">
        <f t="shared" si="78"/>
        <v>212148985.25975001</v>
      </c>
      <c r="N326" s="45"/>
      <c r="O326" s="154"/>
      <c r="P326" s="47">
        <v>20</v>
      </c>
      <c r="Q326" s="154"/>
      <c r="R326" s="41" t="s">
        <v>770</v>
      </c>
      <c r="S326" s="41">
        <v>129582614.2605</v>
      </c>
      <c r="T326" s="41">
        <v>0</v>
      </c>
      <c r="U326" s="41">
        <v>1343027.8499</v>
      </c>
      <c r="V326" s="41">
        <v>5159132.8095000004</v>
      </c>
      <c r="W326" s="41">
        <v>3927769.2633000002</v>
      </c>
      <c r="X326" s="41">
        <f t="shared" si="84"/>
        <v>1963884.6316500001</v>
      </c>
      <c r="Y326" s="41">
        <f t="shared" si="88"/>
        <v>1963884.6316500001</v>
      </c>
      <c r="Z326" s="41">
        <v>174114095.83379999</v>
      </c>
      <c r="AA326" s="46">
        <f t="shared" si="79"/>
        <v>312162755.38534999</v>
      </c>
    </row>
    <row r="327" spans="1:27" ht="24.9" customHeight="1">
      <c r="A327" s="152"/>
      <c r="B327" s="154"/>
      <c r="C327" s="37">
        <v>20</v>
      </c>
      <c r="D327" s="41" t="s">
        <v>771</v>
      </c>
      <c r="E327" s="41">
        <v>122651177.06209999</v>
      </c>
      <c r="F327" s="41">
        <v>0</v>
      </c>
      <c r="G327" s="41">
        <v>1271188.6355000001</v>
      </c>
      <c r="H327" s="41">
        <v>3907063.4849</v>
      </c>
      <c r="I327" s="41">
        <v>3717670.9709999999</v>
      </c>
      <c r="J327" s="41">
        <f t="shared" si="92"/>
        <v>1858835.4855</v>
      </c>
      <c r="K327" s="41">
        <f t="shared" si="80"/>
        <v>1858835.4855</v>
      </c>
      <c r="L327" s="55">
        <v>61368239.071999997</v>
      </c>
      <c r="M327" s="46">
        <f t="shared" si="78"/>
        <v>191056503.74000001</v>
      </c>
      <c r="N327" s="45"/>
      <c r="O327" s="154"/>
      <c r="P327" s="47">
        <v>21</v>
      </c>
      <c r="Q327" s="154"/>
      <c r="R327" s="41" t="s">
        <v>772</v>
      </c>
      <c r="S327" s="41">
        <v>133835254.9501</v>
      </c>
      <c r="T327" s="41">
        <v>0</v>
      </c>
      <c r="U327" s="41">
        <v>1387103.3218</v>
      </c>
      <c r="V327" s="41">
        <v>4921912.1923000002</v>
      </c>
      <c r="W327" s="41">
        <v>4056670.7481999998</v>
      </c>
      <c r="X327" s="41">
        <f t="shared" si="84"/>
        <v>2028335.3740999999</v>
      </c>
      <c r="Y327" s="41">
        <f t="shared" si="88"/>
        <v>2028335.3740999999</v>
      </c>
      <c r="Z327" s="41">
        <v>169728288.21020001</v>
      </c>
      <c r="AA327" s="46">
        <f t="shared" si="79"/>
        <v>311900894.0485</v>
      </c>
    </row>
    <row r="328" spans="1:27" ht="24.9" customHeight="1">
      <c r="A328" s="152"/>
      <c r="B328" s="154"/>
      <c r="C328" s="37">
        <v>21</v>
      </c>
      <c r="D328" s="41" t="s">
        <v>773</v>
      </c>
      <c r="E328" s="41">
        <v>134899441.03729999</v>
      </c>
      <c r="F328" s="41">
        <v>0</v>
      </c>
      <c r="G328" s="41">
        <v>1398132.8226999999</v>
      </c>
      <c r="H328" s="41">
        <v>4264820.2233999996</v>
      </c>
      <c r="I328" s="41">
        <v>4088927.2157999999</v>
      </c>
      <c r="J328" s="41">
        <f t="shared" si="92"/>
        <v>2044463.6078999999</v>
      </c>
      <c r="K328" s="41">
        <f t="shared" si="80"/>
        <v>2044463.6078999999</v>
      </c>
      <c r="L328" s="55">
        <v>67982555.523499995</v>
      </c>
      <c r="M328" s="46">
        <f t="shared" ref="M328:M391" si="93">E328+F328+G328+H328+I328-J328+L328</f>
        <v>210589413.21479997</v>
      </c>
      <c r="N328" s="45"/>
      <c r="O328" s="154"/>
      <c r="P328" s="47">
        <v>22</v>
      </c>
      <c r="Q328" s="154"/>
      <c r="R328" s="41" t="s">
        <v>774</v>
      </c>
      <c r="S328" s="41">
        <v>248549445.75839999</v>
      </c>
      <c r="T328" s="41">
        <v>0</v>
      </c>
      <c r="U328" s="41">
        <v>2576030.9715999998</v>
      </c>
      <c r="V328" s="41">
        <v>8365561.5264999997</v>
      </c>
      <c r="W328" s="41">
        <v>7533764.3020000001</v>
      </c>
      <c r="X328" s="41">
        <f t="shared" si="84"/>
        <v>3766882.1510000001</v>
      </c>
      <c r="Y328" s="41">
        <f t="shared" si="88"/>
        <v>3766882.1510000001</v>
      </c>
      <c r="Z328" s="41">
        <v>233395534.68360001</v>
      </c>
      <c r="AA328" s="46">
        <f t="shared" ref="AA328:AA391" si="94">S328+T328+U328+V328+W328-X328+Z328</f>
        <v>496653455.09109998</v>
      </c>
    </row>
    <row r="329" spans="1:27" ht="24.9" customHeight="1">
      <c r="A329" s="152"/>
      <c r="B329" s="154"/>
      <c r="C329" s="37">
        <v>22</v>
      </c>
      <c r="D329" s="41" t="s">
        <v>775</v>
      </c>
      <c r="E329" s="41">
        <v>131227898.0315</v>
      </c>
      <c r="F329" s="41">
        <v>0</v>
      </c>
      <c r="G329" s="41">
        <v>1360079.9979999999</v>
      </c>
      <c r="H329" s="41">
        <v>4077884.7148000002</v>
      </c>
      <c r="I329" s="41">
        <v>3977639.3407999999</v>
      </c>
      <c r="J329" s="41">
        <f t="shared" si="92"/>
        <v>1988819.6703999999</v>
      </c>
      <c r="K329" s="41">
        <f t="shared" si="80"/>
        <v>1988819.6703999999</v>
      </c>
      <c r="L329" s="55">
        <v>64526434.431299999</v>
      </c>
      <c r="M329" s="46">
        <f t="shared" si="93"/>
        <v>203181116.84600002</v>
      </c>
      <c r="N329" s="45"/>
      <c r="O329" s="155"/>
      <c r="P329" s="47">
        <v>23</v>
      </c>
      <c r="Q329" s="155"/>
      <c r="R329" s="41" t="s">
        <v>776</v>
      </c>
      <c r="S329" s="41">
        <v>147112981.81299999</v>
      </c>
      <c r="T329" s="41">
        <v>0</v>
      </c>
      <c r="U329" s="41">
        <v>1524717.1295</v>
      </c>
      <c r="V329" s="41">
        <v>4881667.6453999998</v>
      </c>
      <c r="W329" s="41">
        <v>4459130.9682999998</v>
      </c>
      <c r="X329" s="41">
        <f t="shared" si="84"/>
        <v>2229565.4841499999</v>
      </c>
      <c r="Y329" s="41">
        <f t="shared" si="88"/>
        <v>2229565.4841499999</v>
      </c>
      <c r="Z329" s="41">
        <v>168984234.66870001</v>
      </c>
      <c r="AA329" s="46">
        <f t="shared" si="94"/>
        <v>324733166.74074996</v>
      </c>
    </row>
    <row r="330" spans="1:27" ht="24.9" customHeight="1">
      <c r="A330" s="152"/>
      <c r="B330" s="154"/>
      <c r="C330" s="37">
        <v>23</v>
      </c>
      <c r="D330" s="41" t="s">
        <v>777</v>
      </c>
      <c r="E330" s="41">
        <v>126931241.6937</v>
      </c>
      <c r="F330" s="41">
        <v>0</v>
      </c>
      <c r="G330" s="41">
        <v>1315548.3363999999</v>
      </c>
      <c r="H330" s="41">
        <v>4010555.341</v>
      </c>
      <c r="I330" s="41">
        <v>3847403.7009000001</v>
      </c>
      <c r="J330" s="41">
        <f t="shared" si="92"/>
        <v>1923701.85045</v>
      </c>
      <c r="K330" s="41">
        <f t="shared" ref="K330:K393" si="95">I330-J330</f>
        <v>1923701.85045</v>
      </c>
      <c r="L330" s="55">
        <v>63281628.291599996</v>
      </c>
      <c r="M330" s="46">
        <f t="shared" si="93"/>
        <v>197462675.51315001</v>
      </c>
      <c r="N330" s="45"/>
      <c r="O330" s="37"/>
      <c r="P330" s="146" t="s">
        <v>778</v>
      </c>
      <c r="Q330" s="147"/>
      <c r="R330" s="42"/>
      <c r="S330" s="42">
        <f t="shared" ref="S330:W330" si="96">SUM(S307:S329)</f>
        <v>3679756511.9419994</v>
      </c>
      <c r="T330" s="42">
        <f t="shared" si="96"/>
        <v>1E-4</v>
      </c>
      <c r="U330" s="42">
        <f t="shared" si="96"/>
        <v>38137951.64230001</v>
      </c>
      <c r="V330" s="42">
        <f t="shared" si="96"/>
        <v>132656326.16059998</v>
      </c>
      <c r="W330" s="42">
        <f t="shared" si="96"/>
        <v>111536833.90759999</v>
      </c>
      <c r="X330" s="42">
        <f t="shared" ref="X330:Z330" si="97">SUM(X307:X329)</f>
        <v>55768416.953799993</v>
      </c>
      <c r="Y330" s="42">
        <f t="shared" si="88"/>
        <v>55768416.953799993</v>
      </c>
      <c r="Z330" s="42">
        <f t="shared" si="97"/>
        <v>4263391570.8776994</v>
      </c>
      <c r="AA330" s="42">
        <f>SUM(AA307:AA329)</f>
        <v>8169710777.5764999</v>
      </c>
    </row>
    <row r="331" spans="1:27" ht="24.9" customHeight="1">
      <c r="A331" s="152"/>
      <c r="B331" s="154"/>
      <c r="C331" s="37">
        <v>24</v>
      </c>
      <c r="D331" s="41" t="s">
        <v>779</v>
      </c>
      <c r="E331" s="41">
        <v>131308698.3017</v>
      </c>
      <c r="F331" s="41">
        <v>0</v>
      </c>
      <c r="G331" s="41">
        <v>1360917.4328999999</v>
      </c>
      <c r="H331" s="41">
        <v>4057219.2634000001</v>
      </c>
      <c r="I331" s="41">
        <v>3980088.4720000001</v>
      </c>
      <c r="J331" s="41">
        <f t="shared" si="92"/>
        <v>1990044.236</v>
      </c>
      <c r="K331" s="41">
        <f t="shared" si="95"/>
        <v>1990044.236</v>
      </c>
      <c r="L331" s="55">
        <v>64144365.220100001</v>
      </c>
      <c r="M331" s="46">
        <f t="shared" si="93"/>
        <v>202861244.45410001</v>
      </c>
      <c r="N331" s="45"/>
      <c r="O331" s="153">
        <v>33</v>
      </c>
      <c r="P331" s="47">
        <v>1</v>
      </c>
      <c r="Q331" s="162" t="s">
        <v>117</v>
      </c>
      <c r="R331" s="41" t="s">
        <v>780</v>
      </c>
      <c r="S331" s="41">
        <v>137832070.35710001</v>
      </c>
      <c r="T331" s="41">
        <f>-1564740.79</f>
        <v>-1564740.79</v>
      </c>
      <c r="U331" s="41">
        <v>1428527.3541999999</v>
      </c>
      <c r="V331" s="41">
        <v>3593628.4550000001</v>
      </c>
      <c r="W331" s="41">
        <v>4177817.9312999998</v>
      </c>
      <c r="X331" s="41">
        <v>0</v>
      </c>
      <c r="Y331" s="41">
        <f t="shared" si="88"/>
        <v>4177817.9312999998</v>
      </c>
      <c r="Z331" s="41">
        <v>62723431.914700001</v>
      </c>
      <c r="AA331" s="46">
        <f t="shared" si="94"/>
        <v>208190735.22230005</v>
      </c>
    </row>
    <row r="332" spans="1:27" ht="24.9" customHeight="1">
      <c r="A332" s="152"/>
      <c r="B332" s="154"/>
      <c r="C332" s="37">
        <v>25</v>
      </c>
      <c r="D332" s="41" t="s">
        <v>781</v>
      </c>
      <c r="E332" s="41">
        <v>132511207.2428</v>
      </c>
      <c r="F332" s="41">
        <v>0</v>
      </c>
      <c r="G332" s="41">
        <v>1373380.5478000001</v>
      </c>
      <c r="H332" s="41">
        <v>4137222.7889999999</v>
      </c>
      <c r="I332" s="41">
        <v>4016537.6337000001</v>
      </c>
      <c r="J332" s="41">
        <f t="shared" si="92"/>
        <v>2008268.8168500001</v>
      </c>
      <c r="K332" s="41">
        <f t="shared" si="95"/>
        <v>2008268.8168500001</v>
      </c>
      <c r="L332" s="55">
        <v>65623494.969899997</v>
      </c>
      <c r="M332" s="46">
        <f t="shared" si="93"/>
        <v>205653574.36635</v>
      </c>
      <c r="N332" s="45"/>
      <c r="O332" s="154"/>
      <c r="P332" s="47">
        <v>2</v>
      </c>
      <c r="Q332" s="163"/>
      <c r="R332" s="41" t="s">
        <v>782</v>
      </c>
      <c r="S332" s="41">
        <v>156899080.40759999</v>
      </c>
      <c r="T332" s="41">
        <f t="shared" ref="T332:T353" si="98">-1564740.79</f>
        <v>-1564740.79</v>
      </c>
      <c r="U332" s="41">
        <v>1626142.7955</v>
      </c>
      <c r="V332" s="41">
        <v>4172845.4205999998</v>
      </c>
      <c r="W332" s="41">
        <v>4755756.6961000003</v>
      </c>
      <c r="X332" s="41">
        <v>0</v>
      </c>
      <c r="Y332" s="41">
        <f t="shared" si="88"/>
        <v>4755756.6961000003</v>
      </c>
      <c r="Z332" s="41">
        <v>73432173.059</v>
      </c>
      <c r="AA332" s="46">
        <f t="shared" si="94"/>
        <v>239321257.58880001</v>
      </c>
    </row>
    <row r="333" spans="1:27" ht="24.9" customHeight="1">
      <c r="A333" s="152"/>
      <c r="B333" s="154"/>
      <c r="C333" s="37">
        <v>26</v>
      </c>
      <c r="D333" s="41" t="s">
        <v>783</v>
      </c>
      <c r="E333" s="41">
        <v>140969399.79499999</v>
      </c>
      <c r="F333" s="41">
        <v>0</v>
      </c>
      <c r="G333" s="41">
        <v>1461043.4509000001</v>
      </c>
      <c r="H333" s="41">
        <v>4533759.1398</v>
      </c>
      <c r="I333" s="41">
        <v>4272913.2973999996</v>
      </c>
      <c r="J333" s="41">
        <f t="shared" si="92"/>
        <v>2136456.6486999998</v>
      </c>
      <c r="K333" s="41">
        <f t="shared" si="95"/>
        <v>2136456.6486999998</v>
      </c>
      <c r="L333" s="55">
        <v>72954780.805399999</v>
      </c>
      <c r="M333" s="46">
        <f t="shared" si="93"/>
        <v>222055439.8398</v>
      </c>
      <c r="N333" s="45"/>
      <c r="O333" s="154"/>
      <c r="P333" s="47">
        <v>3</v>
      </c>
      <c r="Q333" s="163"/>
      <c r="R333" s="41" t="s">
        <v>784</v>
      </c>
      <c r="S333" s="41">
        <v>169084840.39919999</v>
      </c>
      <c r="T333" s="41">
        <f t="shared" si="98"/>
        <v>-1564740.79</v>
      </c>
      <c r="U333" s="41">
        <v>1752439.1751000001</v>
      </c>
      <c r="V333" s="41">
        <v>4330367.0210999995</v>
      </c>
      <c r="W333" s="41">
        <v>5125118.3872999996</v>
      </c>
      <c r="X333" s="41">
        <v>0</v>
      </c>
      <c r="Y333" s="41">
        <f t="shared" si="88"/>
        <v>5125118.3872999996</v>
      </c>
      <c r="Z333" s="41">
        <v>76344480.785799995</v>
      </c>
      <c r="AA333" s="46">
        <f t="shared" si="94"/>
        <v>255072504.97850001</v>
      </c>
    </row>
    <row r="334" spans="1:27" ht="24.9" customHeight="1">
      <c r="A334" s="152"/>
      <c r="B334" s="155"/>
      <c r="C334" s="37">
        <v>27</v>
      </c>
      <c r="D334" s="41" t="s">
        <v>785</v>
      </c>
      <c r="E334" s="41">
        <v>126109061.0108</v>
      </c>
      <c r="F334" s="41">
        <v>0</v>
      </c>
      <c r="G334" s="41">
        <v>1307027.0423999999</v>
      </c>
      <c r="H334" s="41">
        <v>3907211.6242999998</v>
      </c>
      <c r="I334" s="41">
        <v>3822482.6416000002</v>
      </c>
      <c r="J334" s="41">
        <f t="shared" si="92"/>
        <v>1911241.3208000001</v>
      </c>
      <c r="K334" s="41">
        <f t="shared" si="95"/>
        <v>1911241.3208000001</v>
      </c>
      <c r="L334" s="55">
        <v>61370977.919299997</v>
      </c>
      <c r="M334" s="46">
        <f t="shared" si="93"/>
        <v>194605518.91760001</v>
      </c>
      <c r="N334" s="45"/>
      <c r="O334" s="154"/>
      <c r="P334" s="47">
        <v>4</v>
      </c>
      <c r="Q334" s="163"/>
      <c r="R334" s="41" t="s">
        <v>786</v>
      </c>
      <c r="S334" s="41">
        <v>183585947.68700001</v>
      </c>
      <c r="T334" s="41">
        <f t="shared" si="98"/>
        <v>-1564740.79</v>
      </c>
      <c r="U334" s="41">
        <v>1902732.4151000001</v>
      </c>
      <c r="V334" s="41">
        <v>4772489.1684999997</v>
      </c>
      <c r="W334" s="41">
        <v>5564660.4030999998</v>
      </c>
      <c r="X334" s="41">
        <v>0</v>
      </c>
      <c r="Y334" s="41">
        <f t="shared" si="88"/>
        <v>5564660.4030999998</v>
      </c>
      <c r="Z334" s="41">
        <v>84518570.827099994</v>
      </c>
      <c r="AA334" s="46">
        <f t="shared" si="94"/>
        <v>278779659.71080005</v>
      </c>
    </row>
    <row r="335" spans="1:27" ht="24.9" customHeight="1">
      <c r="A335" s="37"/>
      <c r="B335" s="145" t="s">
        <v>787</v>
      </c>
      <c r="C335" s="146"/>
      <c r="D335" s="42"/>
      <c r="E335" s="42">
        <f>SUM(E308:E334)</f>
        <v>3726769688.5020003</v>
      </c>
      <c r="F335" s="42">
        <f t="shared" ref="F335:H335" si="99">SUM(F308:F334)</f>
        <v>0</v>
      </c>
      <c r="G335" s="42">
        <f t="shared" si="99"/>
        <v>38625208.407499999</v>
      </c>
      <c r="H335" s="42">
        <f t="shared" si="99"/>
        <v>115821217.67680001</v>
      </c>
      <c r="I335" s="42">
        <f t="shared" ref="I335" si="100">SUM(I308:I334)</f>
        <v>112961846.90730001</v>
      </c>
      <c r="J335" s="42">
        <f t="shared" si="92"/>
        <v>56480923.453650005</v>
      </c>
      <c r="K335" s="42">
        <f t="shared" si="95"/>
        <v>56480923.453650005</v>
      </c>
      <c r="L335" s="42">
        <f>SUM(L308:L334)</f>
        <v>1847935977.8210001</v>
      </c>
      <c r="M335" s="42">
        <f>SUM(M308:M334)</f>
        <v>5785633015.8609495</v>
      </c>
      <c r="N335" s="45"/>
      <c r="O335" s="154"/>
      <c r="P335" s="47">
        <v>5</v>
      </c>
      <c r="Q335" s="163"/>
      <c r="R335" s="41" t="s">
        <v>788</v>
      </c>
      <c r="S335" s="41">
        <v>172700203.3642</v>
      </c>
      <c r="T335" s="41">
        <f t="shared" si="98"/>
        <v>-1564740.79</v>
      </c>
      <c r="U335" s="41">
        <v>1789909.7353000001</v>
      </c>
      <c r="V335" s="41">
        <v>4229549.9047999997</v>
      </c>
      <c r="W335" s="41">
        <v>5234703.3930000002</v>
      </c>
      <c r="X335" s="41">
        <v>0</v>
      </c>
      <c r="Y335" s="41">
        <f t="shared" si="88"/>
        <v>5234703.3930000002</v>
      </c>
      <c r="Z335" s="41">
        <v>74480542.977400005</v>
      </c>
      <c r="AA335" s="46">
        <f t="shared" si="94"/>
        <v>256870168.58470002</v>
      </c>
    </row>
    <row r="336" spans="1:27" ht="24.9" customHeight="1">
      <c r="A336" s="152">
        <v>17</v>
      </c>
      <c r="B336" s="153" t="s">
        <v>789</v>
      </c>
      <c r="C336" s="37">
        <v>1</v>
      </c>
      <c r="D336" s="41" t="s">
        <v>790</v>
      </c>
      <c r="E336" s="41">
        <v>131692940.3143</v>
      </c>
      <c r="F336" s="41">
        <v>0</v>
      </c>
      <c r="G336" s="41">
        <v>1364899.8169</v>
      </c>
      <c r="H336" s="41">
        <v>3697581.3544999999</v>
      </c>
      <c r="I336" s="41">
        <v>3991735.2039000001</v>
      </c>
      <c r="J336" s="41">
        <v>0</v>
      </c>
      <c r="K336" s="41">
        <f t="shared" si="95"/>
        <v>3991735.2039000001</v>
      </c>
      <c r="L336" s="55">
        <v>69740677.0836</v>
      </c>
      <c r="M336" s="46">
        <f t="shared" si="93"/>
        <v>210487833.77320004</v>
      </c>
      <c r="N336" s="45"/>
      <c r="O336" s="154"/>
      <c r="P336" s="47">
        <v>6</v>
      </c>
      <c r="Q336" s="163"/>
      <c r="R336" s="41" t="s">
        <v>791</v>
      </c>
      <c r="S336" s="41">
        <v>156485932.3204</v>
      </c>
      <c r="T336" s="41">
        <f t="shared" si="98"/>
        <v>-1564740.79</v>
      </c>
      <c r="U336" s="41">
        <v>1621860.8215999999</v>
      </c>
      <c r="V336" s="41">
        <v>3515583.662</v>
      </c>
      <c r="W336" s="41">
        <v>4743233.7942000004</v>
      </c>
      <c r="X336" s="41">
        <v>0</v>
      </c>
      <c r="Y336" s="41">
        <f t="shared" si="88"/>
        <v>4743233.7942000004</v>
      </c>
      <c r="Z336" s="41">
        <v>61280515.813699998</v>
      </c>
      <c r="AA336" s="46">
        <f t="shared" si="94"/>
        <v>226082385.62189999</v>
      </c>
    </row>
    <row r="337" spans="1:27" ht="24.9" customHeight="1">
      <c r="A337" s="152"/>
      <c r="B337" s="154"/>
      <c r="C337" s="37">
        <v>2</v>
      </c>
      <c r="D337" s="41" t="s">
        <v>792</v>
      </c>
      <c r="E337" s="41">
        <v>155754719.9425</v>
      </c>
      <c r="F337" s="41">
        <v>0</v>
      </c>
      <c r="G337" s="41">
        <v>1614282.3467000001</v>
      </c>
      <c r="H337" s="41">
        <v>4323881.9709999999</v>
      </c>
      <c r="I337" s="41">
        <v>4721070.0686999997</v>
      </c>
      <c r="J337" s="41">
        <v>0</v>
      </c>
      <c r="K337" s="41">
        <f t="shared" si="95"/>
        <v>4721070.0686999997</v>
      </c>
      <c r="L337" s="55">
        <v>81319915.224000007</v>
      </c>
      <c r="M337" s="46">
        <f t="shared" si="93"/>
        <v>247733869.55289999</v>
      </c>
      <c r="N337" s="45"/>
      <c r="O337" s="154"/>
      <c r="P337" s="47">
        <v>7</v>
      </c>
      <c r="Q337" s="163"/>
      <c r="R337" s="41" t="s">
        <v>793</v>
      </c>
      <c r="S337" s="41">
        <v>178729264.22150001</v>
      </c>
      <c r="T337" s="41">
        <f t="shared" si="98"/>
        <v>-1564740.79</v>
      </c>
      <c r="U337" s="41">
        <v>1852396.4871</v>
      </c>
      <c r="V337" s="41">
        <v>4633328.6281000003</v>
      </c>
      <c r="W337" s="41">
        <v>5417449.8212000001</v>
      </c>
      <c r="X337" s="41">
        <v>0</v>
      </c>
      <c r="Y337" s="41">
        <f t="shared" si="88"/>
        <v>5417449.8212000001</v>
      </c>
      <c r="Z337" s="41">
        <v>81945728.018800005</v>
      </c>
      <c r="AA337" s="46">
        <f t="shared" si="94"/>
        <v>271013426.38670003</v>
      </c>
    </row>
    <row r="338" spans="1:27" ht="24.9" customHeight="1">
      <c r="A338" s="152"/>
      <c r="B338" s="154"/>
      <c r="C338" s="37">
        <v>3</v>
      </c>
      <c r="D338" s="41" t="s">
        <v>794</v>
      </c>
      <c r="E338" s="41">
        <v>193295855.20159999</v>
      </c>
      <c r="F338" s="41">
        <v>0</v>
      </c>
      <c r="G338" s="41">
        <v>2003368.4169999999</v>
      </c>
      <c r="H338" s="41">
        <v>5190267.2336999997</v>
      </c>
      <c r="I338" s="41">
        <v>5858976.7084999997</v>
      </c>
      <c r="J338" s="41">
        <v>0</v>
      </c>
      <c r="K338" s="41">
        <f t="shared" si="95"/>
        <v>5858976.7084999997</v>
      </c>
      <c r="L338" s="55">
        <v>97337912.037699997</v>
      </c>
      <c r="M338" s="46">
        <f t="shared" si="93"/>
        <v>303686379.59850001</v>
      </c>
      <c r="N338" s="45"/>
      <c r="O338" s="154"/>
      <c r="P338" s="47">
        <v>8</v>
      </c>
      <c r="Q338" s="163"/>
      <c r="R338" s="41" t="s">
        <v>795</v>
      </c>
      <c r="S338" s="41">
        <v>152511597.36539999</v>
      </c>
      <c r="T338" s="41">
        <f t="shared" si="98"/>
        <v>-1564740.79</v>
      </c>
      <c r="U338" s="41">
        <v>1580669.7823999999</v>
      </c>
      <c r="V338" s="41">
        <v>3967779.2910000002</v>
      </c>
      <c r="W338" s="41">
        <v>4622768.0144999996</v>
      </c>
      <c r="X338" s="41">
        <v>0</v>
      </c>
      <c r="Y338" s="41">
        <f t="shared" si="88"/>
        <v>4622768.0144999996</v>
      </c>
      <c r="Z338" s="41">
        <v>69640847.477599993</v>
      </c>
      <c r="AA338" s="46">
        <f t="shared" si="94"/>
        <v>230758921.14090002</v>
      </c>
    </row>
    <row r="339" spans="1:27" ht="24.9" customHeight="1">
      <c r="A339" s="152"/>
      <c r="B339" s="154"/>
      <c r="C339" s="37">
        <v>4</v>
      </c>
      <c r="D339" s="41" t="s">
        <v>796</v>
      </c>
      <c r="E339" s="41">
        <v>146205718.4973</v>
      </c>
      <c r="F339" s="41">
        <v>0</v>
      </c>
      <c r="G339" s="41">
        <v>1515314.0171000001</v>
      </c>
      <c r="H339" s="41">
        <v>3782580.4711000002</v>
      </c>
      <c r="I339" s="41">
        <v>4431630.9753999999</v>
      </c>
      <c r="J339" s="41">
        <v>0</v>
      </c>
      <c r="K339" s="41">
        <f t="shared" si="95"/>
        <v>4431630.9753999999</v>
      </c>
      <c r="L339" s="55">
        <v>71312166.853799999</v>
      </c>
      <c r="M339" s="46">
        <f t="shared" si="93"/>
        <v>227247410.81470001</v>
      </c>
      <c r="N339" s="45"/>
      <c r="O339" s="154"/>
      <c r="P339" s="47">
        <v>9</v>
      </c>
      <c r="Q339" s="163"/>
      <c r="R339" s="41" t="s">
        <v>797</v>
      </c>
      <c r="S339" s="41">
        <v>172631768.36480001</v>
      </c>
      <c r="T339" s="41">
        <f t="shared" si="98"/>
        <v>-1564740.79</v>
      </c>
      <c r="U339" s="41">
        <v>1789200.4572999999</v>
      </c>
      <c r="V339" s="41">
        <v>3931682.6483999998</v>
      </c>
      <c r="W339" s="41">
        <v>5232629.0646000002</v>
      </c>
      <c r="X339" s="41">
        <v>0</v>
      </c>
      <c r="Y339" s="41">
        <f t="shared" si="88"/>
        <v>5232629.0646000002</v>
      </c>
      <c r="Z339" s="41">
        <v>68973481.663100004</v>
      </c>
      <c r="AA339" s="46">
        <f t="shared" si="94"/>
        <v>250994021.40820003</v>
      </c>
    </row>
    <row r="340" spans="1:27" ht="24.9" customHeight="1">
      <c r="A340" s="152"/>
      <c r="B340" s="154"/>
      <c r="C340" s="37">
        <v>5</v>
      </c>
      <c r="D340" s="41" t="s">
        <v>798</v>
      </c>
      <c r="E340" s="41">
        <v>125457260.5342</v>
      </c>
      <c r="F340" s="41">
        <v>1E-4</v>
      </c>
      <c r="G340" s="41">
        <v>1300271.6129999999</v>
      </c>
      <c r="H340" s="41">
        <v>3272857.361</v>
      </c>
      <c r="I340" s="41">
        <v>3802725.9643999999</v>
      </c>
      <c r="J340" s="41">
        <v>0</v>
      </c>
      <c r="K340" s="41">
        <f t="shared" si="95"/>
        <v>3802725.9643999999</v>
      </c>
      <c r="L340" s="55">
        <v>61888249.452699997</v>
      </c>
      <c r="M340" s="46">
        <f t="shared" si="93"/>
        <v>195721364.92539999</v>
      </c>
      <c r="N340" s="45"/>
      <c r="O340" s="154"/>
      <c r="P340" s="47">
        <v>10</v>
      </c>
      <c r="Q340" s="163"/>
      <c r="R340" s="41" t="s">
        <v>799</v>
      </c>
      <c r="S340" s="41">
        <v>155862452.82089999</v>
      </c>
      <c r="T340" s="41">
        <f t="shared" si="98"/>
        <v>-1564740.79</v>
      </c>
      <c r="U340" s="41">
        <v>1615398.9182</v>
      </c>
      <c r="V340" s="41">
        <v>3755190.9701</v>
      </c>
      <c r="W340" s="41">
        <v>4724335.5521</v>
      </c>
      <c r="X340" s="41">
        <v>0</v>
      </c>
      <c r="Y340" s="41">
        <f t="shared" si="88"/>
        <v>4724335.5521</v>
      </c>
      <c r="Z340" s="41">
        <v>65710449.311999999</v>
      </c>
      <c r="AA340" s="46">
        <f t="shared" si="94"/>
        <v>230103086.78329998</v>
      </c>
    </row>
    <row r="341" spans="1:27" ht="24.9" customHeight="1">
      <c r="A341" s="152"/>
      <c r="B341" s="154"/>
      <c r="C341" s="37">
        <v>6</v>
      </c>
      <c r="D341" s="41" t="s">
        <v>800</v>
      </c>
      <c r="E341" s="41">
        <v>123070240.9879</v>
      </c>
      <c r="F341" s="41">
        <v>0</v>
      </c>
      <c r="G341" s="41">
        <v>1275531.9228999999</v>
      </c>
      <c r="H341" s="41">
        <v>3412577.5392</v>
      </c>
      <c r="I341" s="41">
        <v>3730373.1872999999</v>
      </c>
      <c r="J341" s="41">
        <v>0</v>
      </c>
      <c r="K341" s="41">
        <f t="shared" si="95"/>
        <v>3730373.1872999999</v>
      </c>
      <c r="L341" s="55">
        <v>64471439.017800003</v>
      </c>
      <c r="M341" s="46">
        <f t="shared" si="93"/>
        <v>195960162.65509999</v>
      </c>
      <c r="N341" s="45"/>
      <c r="O341" s="154"/>
      <c r="P341" s="47">
        <v>11</v>
      </c>
      <c r="Q341" s="163"/>
      <c r="R341" s="41" t="s">
        <v>801</v>
      </c>
      <c r="S341" s="41">
        <v>144532361.91999999</v>
      </c>
      <c r="T341" s="41">
        <f t="shared" si="98"/>
        <v>-1564740.79</v>
      </c>
      <c r="U341" s="41">
        <v>1497970.9151000001</v>
      </c>
      <c r="V341" s="41">
        <v>3831244.1107000001</v>
      </c>
      <c r="W341" s="41">
        <v>4380909.9851000002</v>
      </c>
      <c r="X341" s="41">
        <v>0</v>
      </c>
      <c r="Y341" s="41">
        <f t="shared" si="88"/>
        <v>4380909.9851000002</v>
      </c>
      <c r="Z341" s="41">
        <v>67116543.131400004</v>
      </c>
      <c r="AA341" s="46">
        <f t="shared" si="94"/>
        <v>219794289.2723</v>
      </c>
    </row>
    <row r="342" spans="1:27" ht="24.9" customHeight="1">
      <c r="A342" s="152"/>
      <c r="B342" s="154"/>
      <c r="C342" s="37">
        <v>7</v>
      </c>
      <c r="D342" s="41" t="s">
        <v>802</v>
      </c>
      <c r="E342" s="41">
        <v>172756830.9086</v>
      </c>
      <c r="F342" s="41">
        <v>0</v>
      </c>
      <c r="G342" s="41">
        <v>1790496.638</v>
      </c>
      <c r="H342" s="41">
        <v>4636966.4395000003</v>
      </c>
      <c r="I342" s="41">
        <v>5236419.8263999997</v>
      </c>
      <c r="J342" s="41">
        <v>0</v>
      </c>
      <c r="K342" s="41">
        <f t="shared" si="95"/>
        <v>5236419.8263999997</v>
      </c>
      <c r="L342" s="55">
        <v>87108317.028699994</v>
      </c>
      <c r="M342" s="46">
        <f t="shared" si="93"/>
        <v>271529030.84119999</v>
      </c>
      <c r="N342" s="45"/>
      <c r="O342" s="154"/>
      <c r="P342" s="47">
        <v>12</v>
      </c>
      <c r="Q342" s="163"/>
      <c r="R342" s="41" t="s">
        <v>803</v>
      </c>
      <c r="S342" s="41">
        <v>172083362.0079</v>
      </c>
      <c r="T342" s="41">
        <f t="shared" si="98"/>
        <v>-1564740.79</v>
      </c>
      <c r="U342" s="41">
        <v>1783516.6314999999</v>
      </c>
      <c r="V342" s="41">
        <v>3956882.8125</v>
      </c>
      <c r="W342" s="41">
        <v>5216006.3591</v>
      </c>
      <c r="X342" s="41">
        <v>0</v>
      </c>
      <c r="Y342" s="41">
        <f t="shared" si="88"/>
        <v>5216006.3591</v>
      </c>
      <c r="Z342" s="41">
        <v>69439390.0361</v>
      </c>
      <c r="AA342" s="46">
        <f t="shared" si="94"/>
        <v>250914417.05710003</v>
      </c>
    </row>
    <row r="343" spans="1:27" ht="24.9" customHeight="1">
      <c r="A343" s="152"/>
      <c r="B343" s="154"/>
      <c r="C343" s="37">
        <v>8</v>
      </c>
      <c r="D343" s="41" t="s">
        <v>804</v>
      </c>
      <c r="E343" s="41">
        <v>144989453.33950001</v>
      </c>
      <c r="F343" s="41">
        <v>0</v>
      </c>
      <c r="G343" s="41">
        <v>1502708.3292</v>
      </c>
      <c r="H343" s="41">
        <v>3864090.0808999999</v>
      </c>
      <c r="I343" s="41">
        <v>4394764.8501000004</v>
      </c>
      <c r="J343" s="41">
        <v>0</v>
      </c>
      <c r="K343" s="41">
        <f t="shared" si="95"/>
        <v>4394764.8501000004</v>
      </c>
      <c r="L343" s="55">
        <v>72819141.552100003</v>
      </c>
      <c r="M343" s="46">
        <f t="shared" si="93"/>
        <v>227570158.15180004</v>
      </c>
      <c r="N343" s="45"/>
      <c r="O343" s="154"/>
      <c r="P343" s="47">
        <v>13</v>
      </c>
      <c r="Q343" s="163"/>
      <c r="R343" s="41" t="s">
        <v>805</v>
      </c>
      <c r="S343" s="41">
        <v>180550172.05700001</v>
      </c>
      <c r="T343" s="41">
        <f t="shared" si="98"/>
        <v>-1564740.79</v>
      </c>
      <c r="U343" s="41">
        <v>1871268.8485000001</v>
      </c>
      <c r="V343" s="41">
        <v>4437792.8022999996</v>
      </c>
      <c r="W343" s="41">
        <v>5472643.2271999996</v>
      </c>
      <c r="X343" s="41">
        <v>0</v>
      </c>
      <c r="Y343" s="41">
        <f t="shared" si="88"/>
        <v>5472643.2271999996</v>
      </c>
      <c r="Z343" s="41">
        <v>78330601.619599998</v>
      </c>
      <c r="AA343" s="46">
        <f t="shared" si="94"/>
        <v>269097737.76460004</v>
      </c>
    </row>
    <row r="344" spans="1:27" ht="24.9" customHeight="1">
      <c r="A344" s="152"/>
      <c r="B344" s="154"/>
      <c r="C344" s="37">
        <v>9</v>
      </c>
      <c r="D344" s="41" t="s">
        <v>806</v>
      </c>
      <c r="E344" s="41">
        <v>127001138.9902</v>
      </c>
      <c r="F344" s="41">
        <v>0</v>
      </c>
      <c r="G344" s="41">
        <v>1316272.7701000001</v>
      </c>
      <c r="H344" s="41">
        <v>3493148.9325999999</v>
      </c>
      <c r="I344" s="41">
        <v>3849522.3528</v>
      </c>
      <c r="J344" s="41">
        <v>0</v>
      </c>
      <c r="K344" s="41">
        <f t="shared" si="95"/>
        <v>3849522.3528</v>
      </c>
      <c r="L344" s="55">
        <v>65961067.682700001</v>
      </c>
      <c r="M344" s="46">
        <f t="shared" si="93"/>
        <v>201621150.72840002</v>
      </c>
      <c r="N344" s="45"/>
      <c r="O344" s="154"/>
      <c r="P344" s="47">
        <v>14</v>
      </c>
      <c r="Q344" s="163"/>
      <c r="R344" s="41" t="s">
        <v>807</v>
      </c>
      <c r="S344" s="41">
        <v>162685269.96790001</v>
      </c>
      <c r="T344" s="41">
        <f t="shared" si="98"/>
        <v>-1564740.79</v>
      </c>
      <c r="U344" s="41">
        <v>1686112.3661</v>
      </c>
      <c r="V344" s="41">
        <v>4016533.6255000001</v>
      </c>
      <c r="W344" s="41">
        <v>4931141.47</v>
      </c>
      <c r="X344" s="41">
        <v>0</v>
      </c>
      <c r="Y344" s="41">
        <f t="shared" si="88"/>
        <v>4931141.47</v>
      </c>
      <c r="Z344" s="41">
        <v>70542232.585999995</v>
      </c>
      <c r="AA344" s="46">
        <f t="shared" si="94"/>
        <v>242296549.22550002</v>
      </c>
    </row>
    <row r="345" spans="1:27" ht="24.9" customHeight="1">
      <c r="A345" s="152"/>
      <c r="B345" s="154"/>
      <c r="C345" s="37">
        <v>10</v>
      </c>
      <c r="D345" s="41" t="s">
        <v>808</v>
      </c>
      <c r="E345" s="41">
        <v>134169790.405</v>
      </c>
      <c r="F345" s="41">
        <v>0</v>
      </c>
      <c r="G345" s="41">
        <v>1390570.5342000001</v>
      </c>
      <c r="H345" s="41">
        <v>3557811.7965000002</v>
      </c>
      <c r="I345" s="41">
        <v>4066810.8281999999</v>
      </c>
      <c r="J345" s="41">
        <v>0</v>
      </c>
      <c r="K345" s="41">
        <f t="shared" si="95"/>
        <v>4066810.8281999999</v>
      </c>
      <c r="L345" s="55">
        <v>67156574.569299996</v>
      </c>
      <c r="M345" s="46">
        <f t="shared" si="93"/>
        <v>210341558.13320002</v>
      </c>
      <c r="N345" s="45"/>
      <c r="O345" s="154"/>
      <c r="P345" s="47">
        <v>15</v>
      </c>
      <c r="Q345" s="163"/>
      <c r="R345" s="41" t="s">
        <v>809</v>
      </c>
      <c r="S345" s="41">
        <v>145674693.25389999</v>
      </c>
      <c r="T345" s="41">
        <f t="shared" si="98"/>
        <v>-1564740.79</v>
      </c>
      <c r="U345" s="41">
        <v>1509810.3336</v>
      </c>
      <c r="V345" s="41">
        <v>3588287.2053</v>
      </c>
      <c r="W345" s="41">
        <v>4415535.1075999998</v>
      </c>
      <c r="X345" s="41">
        <v>0</v>
      </c>
      <c r="Y345" s="41">
        <f t="shared" si="88"/>
        <v>4415535.1075999998</v>
      </c>
      <c r="Z345" s="41">
        <v>62624681.250399999</v>
      </c>
      <c r="AA345" s="46">
        <f t="shared" si="94"/>
        <v>216248266.36080003</v>
      </c>
    </row>
    <row r="346" spans="1:27" ht="24.9" customHeight="1">
      <c r="A346" s="152"/>
      <c r="B346" s="154"/>
      <c r="C346" s="37">
        <v>11</v>
      </c>
      <c r="D346" s="41" t="s">
        <v>810</v>
      </c>
      <c r="E346" s="41">
        <v>186637963.30450001</v>
      </c>
      <c r="F346" s="41">
        <v>0</v>
      </c>
      <c r="G346" s="41">
        <v>1934364.2971999999</v>
      </c>
      <c r="H346" s="41">
        <v>4854558.5812999997</v>
      </c>
      <c r="I346" s="41">
        <v>5657169.8279999997</v>
      </c>
      <c r="J346" s="41">
        <v>0</v>
      </c>
      <c r="K346" s="41">
        <f t="shared" si="95"/>
        <v>5657169.8279999997</v>
      </c>
      <c r="L346" s="55">
        <v>91131227.372999996</v>
      </c>
      <c r="M346" s="46">
        <f t="shared" si="93"/>
        <v>290215283.384</v>
      </c>
      <c r="N346" s="45"/>
      <c r="O346" s="154"/>
      <c r="P346" s="47">
        <v>16</v>
      </c>
      <c r="Q346" s="163"/>
      <c r="R346" s="41" t="s">
        <v>811</v>
      </c>
      <c r="S346" s="41">
        <v>161879239.21129999</v>
      </c>
      <c r="T346" s="41">
        <f t="shared" si="98"/>
        <v>-1564740.79</v>
      </c>
      <c r="U346" s="41">
        <v>1677758.4541</v>
      </c>
      <c r="V346" s="41">
        <v>4645574.8214999996</v>
      </c>
      <c r="W346" s="41">
        <v>4906709.9298999999</v>
      </c>
      <c r="X346" s="41">
        <v>0</v>
      </c>
      <c r="Y346" s="41">
        <f t="shared" si="88"/>
        <v>4906709.9298999999</v>
      </c>
      <c r="Z346" s="41">
        <v>82172139.403200001</v>
      </c>
      <c r="AA346" s="46">
        <f t="shared" si="94"/>
        <v>253716681.03</v>
      </c>
    </row>
    <row r="347" spans="1:27" ht="24.9" customHeight="1">
      <c r="A347" s="152"/>
      <c r="B347" s="154"/>
      <c r="C347" s="37">
        <v>12</v>
      </c>
      <c r="D347" s="41" t="s">
        <v>812</v>
      </c>
      <c r="E347" s="41">
        <v>137993306.4163</v>
      </c>
      <c r="F347" s="41">
        <v>0</v>
      </c>
      <c r="G347" s="41">
        <v>1430198.4465000001</v>
      </c>
      <c r="H347" s="41">
        <v>3635988.2689999999</v>
      </c>
      <c r="I347" s="41">
        <v>4182705.1458999999</v>
      </c>
      <c r="J347" s="41">
        <v>0</v>
      </c>
      <c r="K347" s="41">
        <f t="shared" si="95"/>
        <v>4182705.1458999999</v>
      </c>
      <c r="L347" s="55">
        <v>68601925.201299995</v>
      </c>
      <c r="M347" s="46">
        <f t="shared" si="93"/>
        <v>215844123.479</v>
      </c>
      <c r="N347" s="45"/>
      <c r="O347" s="154"/>
      <c r="P347" s="47">
        <v>17</v>
      </c>
      <c r="Q347" s="163"/>
      <c r="R347" s="41" t="s">
        <v>813</v>
      </c>
      <c r="S347" s="41">
        <v>160571498.0257</v>
      </c>
      <c r="T347" s="41">
        <f t="shared" si="98"/>
        <v>-1564740.79</v>
      </c>
      <c r="U347" s="41">
        <v>1664204.6850000001</v>
      </c>
      <c r="V347" s="41">
        <v>4333395.6496000001</v>
      </c>
      <c r="W347" s="41">
        <v>4867071.0812999997</v>
      </c>
      <c r="X347" s="41">
        <v>0</v>
      </c>
      <c r="Y347" s="41">
        <f t="shared" si="88"/>
        <v>4867071.0812999997</v>
      </c>
      <c r="Z347" s="41">
        <v>76400474.999200001</v>
      </c>
      <c r="AA347" s="46">
        <f t="shared" si="94"/>
        <v>246271903.65079999</v>
      </c>
    </row>
    <row r="348" spans="1:27" ht="24.9" customHeight="1">
      <c r="A348" s="152"/>
      <c r="B348" s="154"/>
      <c r="C348" s="37">
        <v>13</v>
      </c>
      <c r="D348" s="41" t="s">
        <v>814</v>
      </c>
      <c r="E348" s="41">
        <v>116488843.87909999</v>
      </c>
      <c r="F348" s="41">
        <v>0</v>
      </c>
      <c r="G348" s="41">
        <v>1207320.615</v>
      </c>
      <c r="H348" s="41">
        <v>3480532.3906</v>
      </c>
      <c r="I348" s="41">
        <v>3530884.9347999999</v>
      </c>
      <c r="J348" s="41">
        <v>0</v>
      </c>
      <c r="K348" s="41">
        <f t="shared" si="95"/>
        <v>3530884.9347999999</v>
      </c>
      <c r="L348" s="55">
        <v>65727809.179799996</v>
      </c>
      <c r="M348" s="46">
        <f t="shared" si="93"/>
        <v>190435390.99929997</v>
      </c>
      <c r="N348" s="45"/>
      <c r="O348" s="154"/>
      <c r="P348" s="47">
        <v>18</v>
      </c>
      <c r="Q348" s="163"/>
      <c r="R348" s="41" t="s">
        <v>815</v>
      </c>
      <c r="S348" s="41">
        <v>179794557.648</v>
      </c>
      <c r="T348" s="41">
        <f t="shared" si="98"/>
        <v>-1564740.79</v>
      </c>
      <c r="U348" s="41">
        <v>1863437.4646999999</v>
      </c>
      <c r="V348" s="41">
        <v>4580434.6194000002</v>
      </c>
      <c r="W348" s="41">
        <v>5449739.8532999996</v>
      </c>
      <c r="X348" s="41">
        <v>0</v>
      </c>
      <c r="Y348" s="41">
        <f t="shared" si="88"/>
        <v>5449739.8532999996</v>
      </c>
      <c r="Z348" s="41">
        <v>80967807.341600001</v>
      </c>
      <c r="AA348" s="46">
        <f t="shared" si="94"/>
        <v>271091236.13700002</v>
      </c>
    </row>
    <row r="349" spans="1:27" ht="24.9" customHeight="1">
      <c r="A349" s="152"/>
      <c r="B349" s="154"/>
      <c r="C349" s="37">
        <v>14</v>
      </c>
      <c r="D349" s="41" t="s">
        <v>816</v>
      </c>
      <c r="E349" s="41">
        <v>160110198.70019999</v>
      </c>
      <c r="F349" s="41">
        <v>0</v>
      </c>
      <c r="G349" s="41">
        <v>1659423.659</v>
      </c>
      <c r="H349" s="41">
        <v>4496653.7034999998</v>
      </c>
      <c r="I349" s="41">
        <v>4853088.6708000004</v>
      </c>
      <c r="J349" s="41">
        <v>0</v>
      </c>
      <c r="K349" s="41">
        <f t="shared" si="95"/>
        <v>4853088.6708000004</v>
      </c>
      <c r="L349" s="55">
        <v>84514172.074000001</v>
      </c>
      <c r="M349" s="46">
        <f t="shared" si="93"/>
        <v>255633536.8075</v>
      </c>
      <c r="N349" s="45"/>
      <c r="O349" s="154"/>
      <c r="P349" s="47">
        <v>19</v>
      </c>
      <c r="Q349" s="163"/>
      <c r="R349" s="41" t="s">
        <v>817</v>
      </c>
      <c r="S349" s="41">
        <v>165763336.412</v>
      </c>
      <c r="T349" s="41">
        <f t="shared" si="98"/>
        <v>-1564740.79</v>
      </c>
      <c r="U349" s="41">
        <v>1718014.2456</v>
      </c>
      <c r="V349" s="41">
        <v>3666266.1584999999</v>
      </c>
      <c r="W349" s="41">
        <v>5024440.5197999999</v>
      </c>
      <c r="X349" s="41">
        <v>0</v>
      </c>
      <c r="Y349" s="41">
        <f t="shared" si="88"/>
        <v>5024440.5197999999</v>
      </c>
      <c r="Z349" s="41">
        <v>64066380.085900001</v>
      </c>
      <c r="AA349" s="46">
        <f t="shared" si="94"/>
        <v>238673696.63180003</v>
      </c>
    </row>
    <row r="350" spans="1:27" ht="24.9" customHeight="1">
      <c r="A350" s="152"/>
      <c r="B350" s="154"/>
      <c r="C350" s="37">
        <v>15</v>
      </c>
      <c r="D350" s="41" t="s">
        <v>818</v>
      </c>
      <c r="E350" s="41">
        <v>180082984.79809999</v>
      </c>
      <c r="F350" s="41">
        <v>0</v>
      </c>
      <c r="G350" s="41">
        <v>1866426.7984</v>
      </c>
      <c r="H350" s="41">
        <v>4842016.1091</v>
      </c>
      <c r="I350" s="41">
        <v>5458482.3479000004</v>
      </c>
      <c r="J350" s="41">
        <v>0</v>
      </c>
      <c r="K350" s="41">
        <f t="shared" si="95"/>
        <v>5458482.3479000004</v>
      </c>
      <c r="L350" s="55">
        <v>90899338.293799996</v>
      </c>
      <c r="M350" s="46">
        <f t="shared" si="93"/>
        <v>283149248.34730005</v>
      </c>
      <c r="N350" s="45"/>
      <c r="O350" s="154"/>
      <c r="P350" s="47">
        <v>20</v>
      </c>
      <c r="Q350" s="163"/>
      <c r="R350" s="41" t="s">
        <v>819</v>
      </c>
      <c r="S350" s="41">
        <v>150847054.7692</v>
      </c>
      <c r="T350" s="41">
        <f t="shared" si="98"/>
        <v>-1564740.79</v>
      </c>
      <c r="U350" s="41">
        <v>1563418.0308999999</v>
      </c>
      <c r="V350" s="41">
        <v>3291942.4931000001</v>
      </c>
      <c r="W350" s="41">
        <v>4572314.1840000004</v>
      </c>
      <c r="X350" s="41">
        <v>0</v>
      </c>
      <c r="Y350" s="41">
        <f t="shared" si="88"/>
        <v>4572314.1840000004</v>
      </c>
      <c r="Z350" s="41">
        <v>57145769.200999998</v>
      </c>
      <c r="AA350" s="46">
        <f t="shared" si="94"/>
        <v>215855757.88820001</v>
      </c>
    </row>
    <row r="351" spans="1:27" ht="24.9" customHeight="1">
      <c r="A351" s="152"/>
      <c r="B351" s="154"/>
      <c r="C351" s="37">
        <v>16</v>
      </c>
      <c r="D351" s="41" t="s">
        <v>820</v>
      </c>
      <c r="E351" s="41">
        <v>131983486.9862</v>
      </c>
      <c r="F351" s="41">
        <v>0</v>
      </c>
      <c r="G351" s="41">
        <v>1367911.1181000001</v>
      </c>
      <c r="H351" s="41">
        <v>3664291.1312000002</v>
      </c>
      <c r="I351" s="41">
        <v>4000541.9430999998</v>
      </c>
      <c r="J351" s="41">
        <v>0</v>
      </c>
      <c r="K351" s="41">
        <f t="shared" si="95"/>
        <v>4000541.9430999998</v>
      </c>
      <c r="L351" s="55">
        <v>69125197.211300001</v>
      </c>
      <c r="M351" s="46">
        <f t="shared" si="93"/>
        <v>210141428.38990003</v>
      </c>
      <c r="N351" s="45"/>
      <c r="O351" s="154"/>
      <c r="P351" s="47">
        <v>21</v>
      </c>
      <c r="Q351" s="163"/>
      <c r="R351" s="41" t="s">
        <v>821</v>
      </c>
      <c r="S351" s="41">
        <v>155500104.2374</v>
      </c>
      <c r="T351" s="41">
        <f t="shared" si="98"/>
        <v>-1564740.79</v>
      </c>
      <c r="U351" s="41">
        <v>1611643.4434</v>
      </c>
      <c r="V351" s="41">
        <v>4207518.2785999998</v>
      </c>
      <c r="W351" s="41">
        <v>4713352.4304</v>
      </c>
      <c r="X351" s="41">
        <v>0</v>
      </c>
      <c r="Y351" s="41">
        <f t="shared" si="88"/>
        <v>4713352.4304</v>
      </c>
      <c r="Z351" s="41">
        <v>74073215.506899998</v>
      </c>
      <c r="AA351" s="46">
        <f t="shared" si="94"/>
        <v>238541093.1067</v>
      </c>
    </row>
    <row r="352" spans="1:27" ht="24.9" customHeight="1">
      <c r="A352" s="152"/>
      <c r="B352" s="154"/>
      <c r="C352" s="37">
        <v>17</v>
      </c>
      <c r="D352" s="41" t="s">
        <v>822</v>
      </c>
      <c r="E352" s="41">
        <v>139663548.18399999</v>
      </c>
      <c r="F352" s="41">
        <v>0</v>
      </c>
      <c r="G352" s="41">
        <v>1447509.2657000001</v>
      </c>
      <c r="H352" s="41">
        <v>3940307.8207999999</v>
      </c>
      <c r="I352" s="41">
        <v>4233331.7235000003</v>
      </c>
      <c r="J352" s="41">
        <v>0</v>
      </c>
      <c r="K352" s="41">
        <f t="shared" si="95"/>
        <v>4233331.7235000003</v>
      </c>
      <c r="L352" s="55">
        <v>74228278.535300002</v>
      </c>
      <c r="M352" s="46">
        <f t="shared" si="93"/>
        <v>223512975.52930003</v>
      </c>
      <c r="N352" s="45"/>
      <c r="O352" s="154"/>
      <c r="P352" s="47">
        <v>22</v>
      </c>
      <c r="Q352" s="163"/>
      <c r="R352" s="41" t="s">
        <v>823</v>
      </c>
      <c r="S352" s="41">
        <v>149615262.6541</v>
      </c>
      <c r="T352" s="41">
        <f t="shared" si="98"/>
        <v>-1564740.79</v>
      </c>
      <c r="U352" s="41">
        <v>1550651.4177000001</v>
      </c>
      <c r="V352" s="41">
        <v>4065041.0608999999</v>
      </c>
      <c r="W352" s="41">
        <v>4534977.4221000001</v>
      </c>
      <c r="X352" s="41">
        <v>0</v>
      </c>
      <c r="Y352" s="41">
        <f t="shared" si="88"/>
        <v>4534977.4221000001</v>
      </c>
      <c r="Z352" s="41">
        <v>71439052.948599994</v>
      </c>
      <c r="AA352" s="46">
        <f t="shared" si="94"/>
        <v>229640244.71340001</v>
      </c>
    </row>
    <row r="353" spans="1:27" ht="24.9" customHeight="1">
      <c r="A353" s="152"/>
      <c r="B353" s="154"/>
      <c r="C353" s="37">
        <v>18</v>
      </c>
      <c r="D353" s="41" t="s">
        <v>824</v>
      </c>
      <c r="E353" s="41">
        <v>145666639.19780001</v>
      </c>
      <c r="F353" s="41">
        <v>0</v>
      </c>
      <c r="G353" s="41">
        <v>1509726.8592000001</v>
      </c>
      <c r="H353" s="41">
        <v>4187445.5501999999</v>
      </c>
      <c r="I353" s="41">
        <v>4415290.9817000004</v>
      </c>
      <c r="J353" s="41">
        <v>0</v>
      </c>
      <c r="K353" s="41">
        <f t="shared" si="95"/>
        <v>4415290.9817000004</v>
      </c>
      <c r="L353" s="55">
        <v>78797436.775999993</v>
      </c>
      <c r="M353" s="46">
        <f t="shared" si="93"/>
        <v>234576539.36489999</v>
      </c>
      <c r="N353" s="45"/>
      <c r="O353" s="155"/>
      <c r="P353" s="47">
        <v>23</v>
      </c>
      <c r="Q353" s="164"/>
      <c r="R353" s="41" t="s">
        <v>825</v>
      </c>
      <c r="S353" s="41">
        <v>140264275.80649999</v>
      </c>
      <c r="T353" s="41">
        <f t="shared" si="98"/>
        <v>-1564740.79</v>
      </c>
      <c r="U353" s="41">
        <v>1453735.3628</v>
      </c>
      <c r="V353" s="41">
        <v>3675796.4622999998</v>
      </c>
      <c r="W353" s="41">
        <v>4251540.3350999998</v>
      </c>
      <c r="X353" s="41">
        <v>0</v>
      </c>
      <c r="Y353" s="41">
        <f t="shared" si="88"/>
        <v>4251540.3350999998</v>
      </c>
      <c r="Z353" s="41">
        <v>64242579.268100001</v>
      </c>
      <c r="AA353" s="46">
        <f t="shared" si="94"/>
        <v>212323186.44479999</v>
      </c>
    </row>
    <row r="354" spans="1:27" ht="24.9" customHeight="1">
      <c r="A354" s="152"/>
      <c r="B354" s="154"/>
      <c r="C354" s="37">
        <v>19</v>
      </c>
      <c r="D354" s="41" t="s">
        <v>826</v>
      </c>
      <c r="E354" s="41">
        <v>150494991.76249999</v>
      </c>
      <c r="F354" s="41">
        <v>0</v>
      </c>
      <c r="G354" s="41">
        <v>1559769.1584999999</v>
      </c>
      <c r="H354" s="41">
        <v>4034285.8330999999</v>
      </c>
      <c r="I354" s="41">
        <v>4561642.8277000003</v>
      </c>
      <c r="J354" s="41">
        <v>0</v>
      </c>
      <c r="K354" s="41">
        <f t="shared" si="95"/>
        <v>4561642.8277000003</v>
      </c>
      <c r="L354" s="55">
        <v>75965772.8891</v>
      </c>
      <c r="M354" s="46">
        <f t="shared" si="93"/>
        <v>236616462.47089994</v>
      </c>
      <c r="N354" s="45"/>
      <c r="O354" s="37"/>
      <c r="P354" s="146" t="s">
        <v>827</v>
      </c>
      <c r="Q354" s="147"/>
      <c r="R354" s="42"/>
      <c r="S354" s="42">
        <f t="shared" ref="S354:W354" si="101">SUM(S331:S353)</f>
        <v>3706084345.2790003</v>
      </c>
      <c r="T354" s="42">
        <f t="shared" si="101"/>
        <v>-35989038.169999987</v>
      </c>
      <c r="U354" s="42">
        <f t="shared" si="101"/>
        <v>38410820.140799999</v>
      </c>
      <c r="V354" s="42">
        <f t="shared" si="101"/>
        <v>93199155.269800007</v>
      </c>
      <c r="W354" s="42">
        <f t="shared" si="101"/>
        <v>112334854.96230003</v>
      </c>
      <c r="X354" s="42">
        <f t="shared" ref="X354:AA354" si="102">SUM(X331:X353)</f>
        <v>0</v>
      </c>
      <c r="Y354" s="42">
        <f t="shared" si="88"/>
        <v>112334854.96230003</v>
      </c>
      <c r="Z354" s="42">
        <f t="shared" si="102"/>
        <v>1637611089.2272003</v>
      </c>
      <c r="AA354" s="42">
        <f t="shared" si="102"/>
        <v>5551651226.7091007</v>
      </c>
    </row>
    <row r="355" spans="1:27" ht="24.9" customHeight="1">
      <c r="A355" s="152"/>
      <c r="B355" s="154"/>
      <c r="C355" s="37">
        <v>20</v>
      </c>
      <c r="D355" s="41" t="s">
        <v>828</v>
      </c>
      <c r="E355" s="41">
        <v>151796274.5997</v>
      </c>
      <c r="F355" s="41">
        <v>0</v>
      </c>
      <c r="G355" s="41">
        <v>1573255.9916999999</v>
      </c>
      <c r="H355" s="41">
        <v>4090266.0800999999</v>
      </c>
      <c r="I355" s="41">
        <v>4601085.9177000001</v>
      </c>
      <c r="J355" s="41">
        <v>0</v>
      </c>
      <c r="K355" s="41">
        <f t="shared" si="95"/>
        <v>4601085.9177000001</v>
      </c>
      <c r="L355" s="55">
        <v>77000752.886899993</v>
      </c>
      <c r="M355" s="46">
        <f t="shared" si="93"/>
        <v>239061635.47609997</v>
      </c>
      <c r="N355" s="45"/>
      <c r="O355" s="153">
        <v>34</v>
      </c>
      <c r="P355" s="47">
        <v>1</v>
      </c>
      <c r="Q355" s="153" t="s">
        <v>118</v>
      </c>
      <c r="R355" s="41" t="s">
        <v>829</v>
      </c>
      <c r="S355" s="41">
        <v>139222460.5311</v>
      </c>
      <c r="T355" s="41">
        <v>0</v>
      </c>
      <c r="U355" s="41">
        <v>1442937.7187999999</v>
      </c>
      <c r="V355" s="41">
        <v>3481345.4320999999</v>
      </c>
      <c r="W355" s="41">
        <v>4219961.9474999998</v>
      </c>
      <c r="X355" s="41">
        <v>0</v>
      </c>
      <c r="Y355" s="41">
        <f t="shared" si="88"/>
        <v>4219961.9474999998</v>
      </c>
      <c r="Z355" s="41">
        <v>61272218.177599996</v>
      </c>
      <c r="AA355" s="46">
        <f t="shared" si="94"/>
        <v>209638923.8071</v>
      </c>
    </row>
    <row r="356" spans="1:27" ht="24.9" customHeight="1">
      <c r="A356" s="152"/>
      <c r="B356" s="154"/>
      <c r="C356" s="37">
        <v>21</v>
      </c>
      <c r="D356" s="41" t="s">
        <v>830</v>
      </c>
      <c r="E356" s="41">
        <v>142202672.4804</v>
      </c>
      <c r="F356" s="41">
        <v>0</v>
      </c>
      <c r="G356" s="41">
        <v>1473825.409</v>
      </c>
      <c r="H356" s="41">
        <v>3939641.1932999999</v>
      </c>
      <c r="I356" s="41">
        <v>4310294.9367000004</v>
      </c>
      <c r="J356" s="41">
        <v>0</v>
      </c>
      <c r="K356" s="41">
        <f t="shared" si="95"/>
        <v>4310294.9367000004</v>
      </c>
      <c r="L356" s="55">
        <v>74215953.722000003</v>
      </c>
      <c r="M356" s="46">
        <f t="shared" si="93"/>
        <v>226142387.7414</v>
      </c>
      <c r="N356" s="45"/>
      <c r="O356" s="154"/>
      <c r="P356" s="47">
        <v>2</v>
      </c>
      <c r="Q356" s="154"/>
      <c r="R356" s="41" t="s">
        <v>831</v>
      </c>
      <c r="S356" s="41">
        <v>238241691.31009999</v>
      </c>
      <c r="T356" s="41">
        <v>0</v>
      </c>
      <c r="U356" s="41">
        <v>2469198.7289999998</v>
      </c>
      <c r="V356" s="41">
        <v>4485516.8304000003</v>
      </c>
      <c r="W356" s="41">
        <v>7221326.7012</v>
      </c>
      <c r="X356" s="41">
        <v>0</v>
      </c>
      <c r="Y356" s="41">
        <f t="shared" si="88"/>
        <v>7221326.7012</v>
      </c>
      <c r="Z356" s="41">
        <v>79837647.382200003</v>
      </c>
      <c r="AA356" s="46">
        <f t="shared" si="94"/>
        <v>332255380.95289999</v>
      </c>
    </row>
    <row r="357" spans="1:27" ht="24.9" customHeight="1">
      <c r="A357" s="152"/>
      <c r="B357" s="154"/>
      <c r="C357" s="37">
        <v>22</v>
      </c>
      <c r="D357" s="41" t="s">
        <v>832</v>
      </c>
      <c r="E357" s="41">
        <v>130436698.05400001</v>
      </c>
      <c r="F357" s="41">
        <v>0</v>
      </c>
      <c r="G357" s="41">
        <v>1351879.7960000001</v>
      </c>
      <c r="H357" s="41">
        <v>3668142.7566</v>
      </c>
      <c r="I357" s="41">
        <v>3953657.3355</v>
      </c>
      <c r="J357" s="41">
        <v>0</v>
      </c>
      <c r="K357" s="41">
        <f t="shared" si="95"/>
        <v>3953657.3355</v>
      </c>
      <c r="L357" s="55">
        <v>69196407.243499994</v>
      </c>
      <c r="M357" s="46">
        <f t="shared" si="93"/>
        <v>208606785.18560001</v>
      </c>
      <c r="N357" s="45"/>
      <c r="O357" s="154"/>
      <c r="P357" s="47">
        <v>3</v>
      </c>
      <c r="Q357" s="154"/>
      <c r="R357" s="41" t="s">
        <v>833</v>
      </c>
      <c r="S357" s="41">
        <v>163628218.2351</v>
      </c>
      <c r="T357" s="41">
        <v>1E-4</v>
      </c>
      <c r="U357" s="41">
        <v>1695885.3267000001</v>
      </c>
      <c r="V357" s="41">
        <v>3869717.6540000001</v>
      </c>
      <c r="W357" s="41">
        <v>4959723.1069</v>
      </c>
      <c r="X357" s="41">
        <v>0</v>
      </c>
      <c r="Y357" s="41">
        <f t="shared" si="88"/>
        <v>4959723.1069</v>
      </c>
      <c r="Z357" s="41">
        <v>68452563.090200007</v>
      </c>
      <c r="AA357" s="46">
        <f t="shared" si="94"/>
        <v>242606107.41300002</v>
      </c>
    </row>
    <row r="358" spans="1:27" ht="24.9" customHeight="1">
      <c r="A358" s="152"/>
      <c r="B358" s="154"/>
      <c r="C358" s="37">
        <v>23</v>
      </c>
      <c r="D358" s="41" t="s">
        <v>834</v>
      </c>
      <c r="E358" s="41">
        <v>160074328.70809999</v>
      </c>
      <c r="F358" s="41">
        <v>0</v>
      </c>
      <c r="G358" s="41">
        <v>1659051.8931</v>
      </c>
      <c r="H358" s="41">
        <v>4191568.7645</v>
      </c>
      <c r="I358" s="41">
        <v>4852001.4179999996</v>
      </c>
      <c r="J358" s="41">
        <v>0</v>
      </c>
      <c r="K358" s="41">
        <f t="shared" si="95"/>
        <v>4852001.4179999996</v>
      </c>
      <c r="L358" s="55">
        <v>78873668.028400004</v>
      </c>
      <c r="M358" s="46">
        <f t="shared" si="93"/>
        <v>249650618.81209999</v>
      </c>
      <c r="N358" s="45"/>
      <c r="O358" s="154"/>
      <c r="P358" s="47">
        <v>4</v>
      </c>
      <c r="Q358" s="154"/>
      <c r="R358" s="41" t="s">
        <v>835</v>
      </c>
      <c r="S358" s="41">
        <v>195373071.12189999</v>
      </c>
      <c r="T358" s="41">
        <v>0</v>
      </c>
      <c r="U358" s="41">
        <v>2024897.2220000001</v>
      </c>
      <c r="V358" s="41">
        <v>3488423.2050999999</v>
      </c>
      <c r="W358" s="41">
        <v>5921939.0504000001</v>
      </c>
      <c r="X358" s="41">
        <v>0</v>
      </c>
      <c r="Y358" s="41">
        <f t="shared" si="88"/>
        <v>5921939.0504000001</v>
      </c>
      <c r="Z358" s="41">
        <v>61403074.219700001</v>
      </c>
      <c r="AA358" s="46">
        <f t="shared" si="94"/>
        <v>268211404.81909999</v>
      </c>
    </row>
    <row r="359" spans="1:27" ht="24.9" customHeight="1">
      <c r="A359" s="152"/>
      <c r="B359" s="154"/>
      <c r="C359" s="37">
        <v>24</v>
      </c>
      <c r="D359" s="41" t="s">
        <v>836</v>
      </c>
      <c r="E359" s="41">
        <v>118376319.7517</v>
      </c>
      <c r="F359" s="41">
        <v>0</v>
      </c>
      <c r="G359" s="41">
        <v>1226882.9047999999</v>
      </c>
      <c r="H359" s="41">
        <v>3251665.1916</v>
      </c>
      <c r="I359" s="41">
        <v>3588096.0795999998</v>
      </c>
      <c r="J359" s="41">
        <v>0</v>
      </c>
      <c r="K359" s="41">
        <f t="shared" si="95"/>
        <v>3588096.0795999998</v>
      </c>
      <c r="L359" s="55">
        <v>61496442.117399998</v>
      </c>
      <c r="M359" s="46">
        <f t="shared" si="93"/>
        <v>187939406.0451</v>
      </c>
      <c r="N359" s="45"/>
      <c r="O359" s="154"/>
      <c r="P359" s="47">
        <v>5</v>
      </c>
      <c r="Q359" s="154"/>
      <c r="R359" s="41" t="s">
        <v>837</v>
      </c>
      <c r="S359" s="41">
        <v>211070411.73789999</v>
      </c>
      <c r="T359" s="41">
        <v>0</v>
      </c>
      <c r="U359" s="41">
        <v>2187588.5347000002</v>
      </c>
      <c r="V359" s="41">
        <v>4780264.9287</v>
      </c>
      <c r="W359" s="41">
        <v>6397740.0081000002</v>
      </c>
      <c r="X359" s="41">
        <v>0</v>
      </c>
      <c r="Y359" s="41">
        <f t="shared" si="88"/>
        <v>6397740.0081000002</v>
      </c>
      <c r="Z359" s="41">
        <v>85287040.743000001</v>
      </c>
      <c r="AA359" s="46">
        <f t="shared" si="94"/>
        <v>309723045.95239997</v>
      </c>
    </row>
    <row r="360" spans="1:27" ht="24.9" customHeight="1">
      <c r="A360" s="152"/>
      <c r="B360" s="154"/>
      <c r="C360" s="37">
        <v>25</v>
      </c>
      <c r="D360" s="41" t="s">
        <v>838</v>
      </c>
      <c r="E360" s="41">
        <v>148576417.0165</v>
      </c>
      <c r="F360" s="41">
        <v>0</v>
      </c>
      <c r="G360" s="41">
        <v>1539884.5518</v>
      </c>
      <c r="H360" s="41">
        <v>3688100.4306000001</v>
      </c>
      <c r="I360" s="41">
        <v>4503489.0471000001</v>
      </c>
      <c r="J360" s="41">
        <v>0</v>
      </c>
      <c r="K360" s="41">
        <f t="shared" si="95"/>
        <v>4503489.0471000001</v>
      </c>
      <c r="L360" s="55">
        <v>69565390.850500003</v>
      </c>
      <c r="M360" s="46">
        <f t="shared" si="93"/>
        <v>227873281.89649999</v>
      </c>
      <c r="N360" s="45"/>
      <c r="O360" s="154"/>
      <c r="P360" s="47">
        <v>6</v>
      </c>
      <c r="Q360" s="154"/>
      <c r="R360" s="41" t="s">
        <v>839</v>
      </c>
      <c r="S360" s="41">
        <v>146219127.1697</v>
      </c>
      <c r="T360" s="41">
        <v>0</v>
      </c>
      <c r="U360" s="41">
        <v>1515452.9879999999</v>
      </c>
      <c r="V360" s="41">
        <v>3457750.1118999999</v>
      </c>
      <c r="W360" s="41">
        <v>4432037.4046999998</v>
      </c>
      <c r="X360" s="41">
        <v>0</v>
      </c>
      <c r="Y360" s="41">
        <f t="shared" si="88"/>
        <v>4432037.4046999998</v>
      </c>
      <c r="Z360" s="41">
        <v>60835980.651299998</v>
      </c>
      <c r="AA360" s="46">
        <f t="shared" si="94"/>
        <v>216460348.32560003</v>
      </c>
    </row>
    <row r="361" spans="1:27" ht="24.9" customHeight="1">
      <c r="A361" s="152"/>
      <c r="B361" s="154"/>
      <c r="C361" s="37">
        <v>26</v>
      </c>
      <c r="D361" s="41" t="s">
        <v>840</v>
      </c>
      <c r="E361" s="41">
        <v>135129498.2568</v>
      </c>
      <c r="F361" s="41">
        <v>0</v>
      </c>
      <c r="G361" s="41">
        <v>1400517.1954000001</v>
      </c>
      <c r="H361" s="41">
        <v>3695573.2422000002</v>
      </c>
      <c r="I361" s="41">
        <v>4095900.4635999999</v>
      </c>
      <c r="J361" s="41">
        <v>0</v>
      </c>
      <c r="K361" s="41">
        <f t="shared" si="95"/>
        <v>4095900.4635999999</v>
      </c>
      <c r="L361" s="55">
        <v>69703550.485599995</v>
      </c>
      <c r="M361" s="46">
        <f t="shared" si="93"/>
        <v>214025039.64359999</v>
      </c>
      <c r="N361" s="45"/>
      <c r="O361" s="154"/>
      <c r="P361" s="47">
        <v>7</v>
      </c>
      <c r="Q361" s="154"/>
      <c r="R361" s="41" t="s">
        <v>841</v>
      </c>
      <c r="S361" s="41">
        <v>140637666.00009999</v>
      </c>
      <c r="T361" s="41">
        <v>0</v>
      </c>
      <c r="U361" s="41">
        <v>1457605.2756000001</v>
      </c>
      <c r="V361" s="41">
        <v>3916908.2944</v>
      </c>
      <c r="W361" s="41">
        <v>4262858.1382999998</v>
      </c>
      <c r="X361" s="41">
        <v>0</v>
      </c>
      <c r="Y361" s="41">
        <f t="shared" si="88"/>
        <v>4262858.1382999998</v>
      </c>
      <c r="Z361" s="41">
        <v>69325038.142700002</v>
      </c>
      <c r="AA361" s="46">
        <f t="shared" si="94"/>
        <v>219600075.85109997</v>
      </c>
    </row>
    <row r="362" spans="1:27" ht="24.9" customHeight="1">
      <c r="A362" s="152"/>
      <c r="B362" s="155"/>
      <c r="C362" s="37">
        <v>27</v>
      </c>
      <c r="D362" s="41" t="s">
        <v>842</v>
      </c>
      <c r="E362" s="41">
        <v>125214323.78569999</v>
      </c>
      <c r="F362" s="41">
        <v>0</v>
      </c>
      <c r="G362" s="41">
        <v>1297753.7535000001</v>
      </c>
      <c r="H362" s="41">
        <v>3399310.8297000001</v>
      </c>
      <c r="I362" s="41">
        <v>3795362.3262</v>
      </c>
      <c r="J362" s="41">
        <v>0</v>
      </c>
      <c r="K362" s="41">
        <f t="shared" si="95"/>
        <v>3795362.3262</v>
      </c>
      <c r="L362" s="55">
        <v>64226160.018100001</v>
      </c>
      <c r="M362" s="46">
        <f t="shared" si="93"/>
        <v>197932910.71319997</v>
      </c>
      <c r="N362" s="45"/>
      <c r="O362" s="154"/>
      <c r="P362" s="47">
        <v>8</v>
      </c>
      <c r="Q362" s="154"/>
      <c r="R362" s="41" t="s">
        <v>843</v>
      </c>
      <c r="S362" s="41">
        <v>218288891.08450001</v>
      </c>
      <c r="T362" s="41">
        <v>0</v>
      </c>
      <c r="U362" s="41">
        <v>2262402.7283000001</v>
      </c>
      <c r="V362" s="41">
        <v>4377778.3103999998</v>
      </c>
      <c r="W362" s="41">
        <v>6616538.8143999996</v>
      </c>
      <c r="X362" s="41">
        <v>0</v>
      </c>
      <c r="Y362" s="41">
        <f t="shared" ref="Y362:Y412" si="103">W362-X362</f>
        <v>6616538.8143999996</v>
      </c>
      <c r="Z362" s="41">
        <v>77845744.537300006</v>
      </c>
      <c r="AA362" s="46">
        <f t="shared" si="94"/>
        <v>309391355.47490001</v>
      </c>
    </row>
    <row r="363" spans="1:27" ht="24.9" customHeight="1">
      <c r="A363" s="37"/>
      <c r="B363" s="145" t="s">
        <v>844</v>
      </c>
      <c r="C363" s="146"/>
      <c r="D363" s="42"/>
      <c r="E363" s="42">
        <f>SUM(E336:E362)</f>
        <v>3915322445.0026999</v>
      </c>
      <c r="F363" s="42">
        <f t="shared" ref="F363:H363" si="104">SUM(F336:F362)</f>
        <v>1E-4</v>
      </c>
      <c r="G363" s="42">
        <f t="shared" si="104"/>
        <v>40579418.117999993</v>
      </c>
      <c r="H363" s="42">
        <f t="shared" si="104"/>
        <v>106292111.0574</v>
      </c>
      <c r="I363" s="42">
        <f t="shared" ref="I363" si="105">SUM(I336:I362)</f>
        <v>118677055.8935</v>
      </c>
      <c r="J363" s="41">
        <v>0</v>
      </c>
      <c r="K363" s="42">
        <f t="shared" si="95"/>
        <v>118677055.8935</v>
      </c>
      <c r="L363" s="42">
        <f>SUM(L336:L362)</f>
        <v>2002384943.3884003</v>
      </c>
      <c r="M363" s="42">
        <f>SUM(M336:M362)</f>
        <v>6183255973.4601002</v>
      </c>
      <c r="N363" s="45"/>
      <c r="O363" s="154"/>
      <c r="P363" s="47">
        <v>9</v>
      </c>
      <c r="Q363" s="154"/>
      <c r="R363" s="41" t="s">
        <v>845</v>
      </c>
      <c r="S363" s="41">
        <v>155386606.0201</v>
      </c>
      <c r="T363" s="41">
        <v>0</v>
      </c>
      <c r="U363" s="41">
        <v>1610467.1184</v>
      </c>
      <c r="V363" s="41">
        <v>3519285.5877</v>
      </c>
      <c r="W363" s="41">
        <v>4709912.1941999998</v>
      </c>
      <c r="X363" s="41">
        <v>0</v>
      </c>
      <c r="Y363" s="41">
        <f t="shared" si="103"/>
        <v>4709912.1941999998</v>
      </c>
      <c r="Z363" s="41">
        <v>61973667.426299997</v>
      </c>
      <c r="AA363" s="46">
        <f t="shared" si="94"/>
        <v>227199938.34670001</v>
      </c>
    </row>
    <row r="364" spans="1:27" ht="24.9" customHeight="1">
      <c r="A364" s="152">
        <v>18</v>
      </c>
      <c r="B364" s="153" t="s">
        <v>846</v>
      </c>
      <c r="C364" s="37">
        <v>1</v>
      </c>
      <c r="D364" s="41" t="s">
        <v>847</v>
      </c>
      <c r="E364" s="41">
        <v>234437313.6135</v>
      </c>
      <c r="F364" s="41">
        <v>0</v>
      </c>
      <c r="G364" s="41">
        <v>2429769.1710999999</v>
      </c>
      <c r="H364" s="41">
        <v>5471374.9601999996</v>
      </c>
      <c r="I364" s="41">
        <v>7106012.4835000001</v>
      </c>
      <c r="J364" s="41">
        <v>0</v>
      </c>
      <c r="K364" s="41">
        <f t="shared" si="95"/>
        <v>7106012.4835000001</v>
      </c>
      <c r="L364" s="55">
        <v>88156916.569999993</v>
      </c>
      <c r="M364" s="46">
        <f t="shared" si="93"/>
        <v>337601386.79830003</v>
      </c>
      <c r="N364" s="45"/>
      <c r="O364" s="154"/>
      <c r="P364" s="47">
        <v>10</v>
      </c>
      <c r="Q364" s="154"/>
      <c r="R364" s="41" t="s">
        <v>848</v>
      </c>
      <c r="S364" s="41">
        <v>143468098.31959999</v>
      </c>
      <c r="T364" s="41">
        <v>0</v>
      </c>
      <c r="U364" s="41">
        <v>1486940.611</v>
      </c>
      <c r="V364" s="41">
        <v>3560920.9992</v>
      </c>
      <c r="W364" s="41">
        <v>4348651.1678999998</v>
      </c>
      <c r="X364" s="41">
        <v>0</v>
      </c>
      <c r="Y364" s="41">
        <f t="shared" si="103"/>
        <v>4348651.1678999998</v>
      </c>
      <c r="Z364" s="41">
        <v>62743435.701700002</v>
      </c>
      <c r="AA364" s="46">
        <f t="shared" si="94"/>
        <v>215608046.79939997</v>
      </c>
    </row>
    <row r="365" spans="1:27" ht="24.9" customHeight="1">
      <c r="A365" s="152"/>
      <c r="B365" s="154"/>
      <c r="C365" s="37">
        <v>2</v>
      </c>
      <c r="D365" s="41" t="s">
        <v>849</v>
      </c>
      <c r="E365" s="41">
        <v>238382035.4409</v>
      </c>
      <c r="F365" s="41">
        <v>0</v>
      </c>
      <c r="G365" s="41">
        <v>2470653.2919999999</v>
      </c>
      <c r="H365" s="41">
        <v>6425121.3404000001</v>
      </c>
      <c r="I365" s="41">
        <v>7225580.6619999995</v>
      </c>
      <c r="J365" s="41">
        <v>0</v>
      </c>
      <c r="K365" s="41">
        <f t="shared" si="95"/>
        <v>7225580.6619999995</v>
      </c>
      <c r="L365" s="55">
        <v>105790072.55</v>
      </c>
      <c r="M365" s="46">
        <f t="shared" si="93"/>
        <v>360293463.28530002</v>
      </c>
      <c r="N365" s="45"/>
      <c r="O365" s="154"/>
      <c r="P365" s="47">
        <v>11</v>
      </c>
      <c r="Q365" s="154"/>
      <c r="R365" s="41" t="s">
        <v>850</v>
      </c>
      <c r="S365" s="41">
        <v>214100028.98859999</v>
      </c>
      <c r="T365" s="41">
        <v>0</v>
      </c>
      <c r="U365" s="41">
        <v>2218988.2743000002</v>
      </c>
      <c r="V365" s="41">
        <v>4613097.8048999999</v>
      </c>
      <c r="W365" s="41">
        <v>6489570.5179000003</v>
      </c>
      <c r="X365" s="41">
        <v>0</v>
      </c>
      <c r="Y365" s="41">
        <f t="shared" si="103"/>
        <v>6489570.5179000003</v>
      </c>
      <c r="Z365" s="41">
        <v>82196403.619399995</v>
      </c>
      <c r="AA365" s="46">
        <f t="shared" si="94"/>
        <v>309618089.20509994</v>
      </c>
    </row>
    <row r="366" spans="1:27" ht="24.9" customHeight="1">
      <c r="A366" s="152"/>
      <c r="B366" s="154"/>
      <c r="C366" s="37">
        <v>3</v>
      </c>
      <c r="D366" s="41" t="s">
        <v>851</v>
      </c>
      <c r="E366" s="41">
        <v>197280171.0244</v>
      </c>
      <c r="F366" s="41">
        <v>0</v>
      </c>
      <c r="G366" s="41">
        <v>2044662.9003999999</v>
      </c>
      <c r="H366" s="41">
        <v>5751720.6133000003</v>
      </c>
      <c r="I366" s="41">
        <v>5979745.0176999997</v>
      </c>
      <c r="J366" s="41">
        <v>0</v>
      </c>
      <c r="K366" s="41">
        <f t="shared" si="95"/>
        <v>5979745.0176999997</v>
      </c>
      <c r="L366" s="55">
        <v>93340033.099999994</v>
      </c>
      <c r="M366" s="46">
        <f t="shared" si="93"/>
        <v>304396332.65579998</v>
      </c>
      <c r="N366" s="45"/>
      <c r="O366" s="154"/>
      <c r="P366" s="47">
        <v>12</v>
      </c>
      <c r="Q366" s="154"/>
      <c r="R366" s="41" t="s">
        <v>852</v>
      </c>
      <c r="S366" s="41">
        <v>169467094.74309999</v>
      </c>
      <c r="T366" s="41">
        <v>0</v>
      </c>
      <c r="U366" s="41">
        <v>1756400.9583999999</v>
      </c>
      <c r="V366" s="41">
        <v>3879906.3552000001</v>
      </c>
      <c r="W366" s="41">
        <v>5136704.8711000001</v>
      </c>
      <c r="X366" s="41">
        <v>0</v>
      </c>
      <c r="Y366" s="41">
        <f t="shared" si="103"/>
        <v>5136704.8711000001</v>
      </c>
      <c r="Z366" s="41">
        <v>68640934.927499995</v>
      </c>
      <c r="AA366" s="46">
        <f t="shared" si="94"/>
        <v>248881041.85530001</v>
      </c>
    </row>
    <row r="367" spans="1:27" ht="24.9" customHeight="1">
      <c r="A367" s="152"/>
      <c r="B367" s="154"/>
      <c r="C367" s="37">
        <v>4</v>
      </c>
      <c r="D367" s="41" t="s">
        <v>853</v>
      </c>
      <c r="E367" s="41">
        <v>151902909.38510001</v>
      </c>
      <c r="F367" s="41">
        <v>0</v>
      </c>
      <c r="G367" s="41">
        <v>1574361.1821999999</v>
      </c>
      <c r="H367" s="41">
        <v>4306875.5420000004</v>
      </c>
      <c r="I367" s="41">
        <v>4604318.1171000004</v>
      </c>
      <c r="J367" s="41">
        <v>0</v>
      </c>
      <c r="K367" s="41">
        <f t="shared" si="95"/>
        <v>4604318.1171000004</v>
      </c>
      <c r="L367" s="55">
        <v>115220684.91</v>
      </c>
      <c r="M367" s="46">
        <f t="shared" si="93"/>
        <v>277609149.13639998</v>
      </c>
      <c r="N367" s="45"/>
      <c r="O367" s="154"/>
      <c r="P367" s="47">
        <v>13</v>
      </c>
      <c r="Q367" s="154"/>
      <c r="R367" s="41" t="s">
        <v>854</v>
      </c>
      <c r="S367" s="41">
        <v>145654706.97799999</v>
      </c>
      <c r="T367" s="41">
        <v>0</v>
      </c>
      <c r="U367" s="41">
        <v>1509603.1906999999</v>
      </c>
      <c r="V367" s="41">
        <v>3689966.9081000001</v>
      </c>
      <c r="W367" s="41">
        <v>4414929.3049999997</v>
      </c>
      <c r="X367" s="41">
        <v>0</v>
      </c>
      <c r="Y367" s="41">
        <f t="shared" si="103"/>
        <v>4414929.3049999997</v>
      </c>
      <c r="Z367" s="41">
        <v>65129276.0964</v>
      </c>
      <c r="AA367" s="46">
        <f t="shared" si="94"/>
        <v>220398482.47819999</v>
      </c>
    </row>
    <row r="368" spans="1:27" ht="24.9" customHeight="1">
      <c r="A368" s="152"/>
      <c r="B368" s="154"/>
      <c r="C368" s="37">
        <v>5</v>
      </c>
      <c r="D368" s="41" t="s">
        <v>855</v>
      </c>
      <c r="E368" s="41">
        <v>249721525.59040001</v>
      </c>
      <c r="F368" s="41">
        <v>0</v>
      </c>
      <c r="G368" s="41">
        <v>2588178.7113000001</v>
      </c>
      <c r="H368" s="41">
        <v>6935206.5691999998</v>
      </c>
      <c r="I368" s="41">
        <v>7569291.1289999997</v>
      </c>
      <c r="J368" s="41">
        <v>0</v>
      </c>
      <c r="K368" s="41">
        <f t="shared" si="95"/>
        <v>7569291.1289999997</v>
      </c>
      <c r="L368" s="55">
        <v>79265248.510000005</v>
      </c>
      <c r="M368" s="46">
        <f t="shared" si="93"/>
        <v>346079450.50990003</v>
      </c>
      <c r="N368" s="45"/>
      <c r="O368" s="154"/>
      <c r="P368" s="47">
        <v>14</v>
      </c>
      <c r="Q368" s="154"/>
      <c r="R368" s="41" t="s">
        <v>856</v>
      </c>
      <c r="S368" s="41">
        <v>208629681.4774</v>
      </c>
      <c r="T368" s="41">
        <v>0</v>
      </c>
      <c r="U368" s="41">
        <v>2162292.1727</v>
      </c>
      <c r="V368" s="41">
        <v>4753904.3389999997</v>
      </c>
      <c r="W368" s="41">
        <v>6323759.2094999999</v>
      </c>
      <c r="X368" s="41">
        <v>0</v>
      </c>
      <c r="Y368" s="41">
        <f t="shared" si="103"/>
        <v>6323759.2094999999</v>
      </c>
      <c r="Z368" s="41">
        <v>84799678.065500006</v>
      </c>
      <c r="AA368" s="46">
        <f t="shared" si="94"/>
        <v>306669315.26410002</v>
      </c>
    </row>
    <row r="369" spans="1:27" ht="24.9" customHeight="1">
      <c r="A369" s="152"/>
      <c r="B369" s="154"/>
      <c r="C369" s="37">
        <v>6</v>
      </c>
      <c r="D369" s="41" t="s">
        <v>857</v>
      </c>
      <c r="E369" s="41">
        <v>167290896.0176</v>
      </c>
      <c r="F369" s="41">
        <v>0</v>
      </c>
      <c r="G369" s="41">
        <v>1733846.2699</v>
      </c>
      <c r="H369" s="41">
        <v>4990440.2805000003</v>
      </c>
      <c r="I369" s="41">
        <v>5070742.2686000001</v>
      </c>
      <c r="J369" s="41">
        <v>0</v>
      </c>
      <c r="K369" s="41">
        <f t="shared" si="95"/>
        <v>5070742.2686000001</v>
      </c>
      <c r="L369" s="55">
        <v>73399702.5</v>
      </c>
      <c r="M369" s="46">
        <f t="shared" si="93"/>
        <v>252485627.33659998</v>
      </c>
      <c r="N369" s="45"/>
      <c r="O369" s="154"/>
      <c r="P369" s="47">
        <v>15</v>
      </c>
      <c r="Q369" s="154"/>
      <c r="R369" s="41" t="s">
        <v>858</v>
      </c>
      <c r="S369" s="41">
        <v>138303389.54049999</v>
      </c>
      <c r="T369" s="41">
        <v>0</v>
      </c>
      <c r="U369" s="41">
        <v>1433412.2285</v>
      </c>
      <c r="V369" s="41">
        <v>3501829.8240999999</v>
      </c>
      <c r="W369" s="41">
        <v>4192104.0531000001</v>
      </c>
      <c r="X369" s="41">
        <v>0</v>
      </c>
      <c r="Y369" s="41">
        <f t="shared" si="103"/>
        <v>4192104.0531000001</v>
      </c>
      <c r="Z369" s="41">
        <v>61650939.908600003</v>
      </c>
      <c r="AA369" s="46">
        <f t="shared" si="94"/>
        <v>209081675.55479997</v>
      </c>
    </row>
    <row r="370" spans="1:27" ht="24.9" customHeight="1">
      <c r="A370" s="152"/>
      <c r="B370" s="154"/>
      <c r="C370" s="37">
        <v>7</v>
      </c>
      <c r="D370" s="41" t="s">
        <v>859</v>
      </c>
      <c r="E370" s="41">
        <v>145877332.28690001</v>
      </c>
      <c r="F370" s="41">
        <v>0</v>
      </c>
      <c r="G370" s="41">
        <v>1511910.5371000001</v>
      </c>
      <c r="H370" s="41">
        <v>4673183.2178999996</v>
      </c>
      <c r="I370" s="41">
        <v>4421677.2846999997</v>
      </c>
      <c r="J370" s="41">
        <v>0</v>
      </c>
      <c r="K370" s="41">
        <f t="shared" si="95"/>
        <v>4421677.2846999997</v>
      </c>
      <c r="L370" s="55">
        <v>92169632.310000002</v>
      </c>
      <c r="M370" s="46">
        <f t="shared" si="93"/>
        <v>248653735.63660002</v>
      </c>
      <c r="N370" s="45"/>
      <c r="O370" s="155"/>
      <c r="P370" s="47">
        <v>16</v>
      </c>
      <c r="Q370" s="155"/>
      <c r="R370" s="41" t="s">
        <v>860</v>
      </c>
      <c r="S370" s="41">
        <v>150031472.461</v>
      </c>
      <c r="T370" s="41">
        <v>0</v>
      </c>
      <c r="U370" s="41">
        <v>1554965.1242</v>
      </c>
      <c r="V370" s="41">
        <v>3814181.8254</v>
      </c>
      <c r="W370" s="41">
        <v>4547593.1275000004</v>
      </c>
      <c r="X370" s="41">
        <v>0</v>
      </c>
      <c r="Y370" s="41">
        <f t="shared" si="103"/>
        <v>4547593.1275000004</v>
      </c>
      <c r="Z370" s="41">
        <v>67425799.634599999</v>
      </c>
      <c r="AA370" s="46">
        <f t="shared" si="94"/>
        <v>227374012.17269999</v>
      </c>
    </row>
    <row r="371" spans="1:27" ht="24.9" customHeight="1">
      <c r="A371" s="152"/>
      <c r="B371" s="154"/>
      <c r="C371" s="37">
        <v>8</v>
      </c>
      <c r="D371" s="41" t="s">
        <v>861</v>
      </c>
      <c r="E371" s="41">
        <v>194371980.65169999</v>
      </c>
      <c r="F371" s="41">
        <v>0</v>
      </c>
      <c r="G371" s="41">
        <v>2014521.6605</v>
      </c>
      <c r="H371" s="41">
        <v>5688415.6941999998</v>
      </c>
      <c r="I371" s="41">
        <v>5891595.0694000004</v>
      </c>
      <c r="J371" s="41">
        <v>0</v>
      </c>
      <c r="K371" s="41">
        <f t="shared" si="95"/>
        <v>5891595.0694000004</v>
      </c>
      <c r="L371" s="55">
        <v>86926108.980000004</v>
      </c>
      <c r="M371" s="46">
        <f t="shared" si="93"/>
        <v>294892622.05580002</v>
      </c>
      <c r="N371" s="45"/>
      <c r="O371" s="37"/>
      <c r="P371" s="146" t="s">
        <v>862</v>
      </c>
      <c r="Q371" s="147"/>
      <c r="R371" s="42"/>
      <c r="S371" s="42">
        <f t="shared" ref="S371:W371" si="106">SUM(S355:S370)</f>
        <v>2777722615.7186999</v>
      </c>
      <c r="T371" s="42">
        <f t="shared" si="106"/>
        <v>1E-4</v>
      </c>
      <c r="U371" s="42">
        <f t="shared" si="106"/>
        <v>28789038.201299999</v>
      </c>
      <c r="V371" s="42">
        <f t="shared" si="106"/>
        <v>63190798.410600014</v>
      </c>
      <c r="W371" s="42">
        <f t="shared" si="106"/>
        <v>84195349.617700011</v>
      </c>
      <c r="X371" s="42">
        <f t="shared" ref="X371:AA371" si="107">SUM(X355:X370)</f>
        <v>0</v>
      </c>
      <c r="Y371" s="42">
        <f t="shared" si="103"/>
        <v>84195349.617700011</v>
      </c>
      <c r="Z371" s="42">
        <f t="shared" si="107"/>
        <v>1118819442.3240001</v>
      </c>
      <c r="AA371" s="42">
        <f t="shared" si="107"/>
        <v>4072717244.2723999</v>
      </c>
    </row>
    <row r="372" spans="1:27" ht="24.9" customHeight="1">
      <c r="A372" s="152"/>
      <c r="B372" s="154"/>
      <c r="C372" s="37">
        <v>9</v>
      </c>
      <c r="D372" s="41" t="s">
        <v>863</v>
      </c>
      <c r="E372" s="41">
        <v>214412513.67500001</v>
      </c>
      <c r="F372" s="41">
        <v>0</v>
      </c>
      <c r="G372" s="41">
        <v>2222226.9467000002</v>
      </c>
      <c r="H372" s="41">
        <v>5404802.7434999999</v>
      </c>
      <c r="I372" s="41">
        <v>6499042.2187000001</v>
      </c>
      <c r="J372" s="41">
        <v>0</v>
      </c>
      <c r="K372" s="41">
        <f t="shared" si="95"/>
        <v>6499042.2187000001</v>
      </c>
      <c r="L372" s="55">
        <v>104183890.72</v>
      </c>
      <c r="M372" s="46">
        <f t="shared" si="93"/>
        <v>332722476.3039</v>
      </c>
      <c r="N372" s="45"/>
      <c r="O372" s="153">
        <v>35</v>
      </c>
      <c r="P372" s="47">
        <v>1</v>
      </c>
      <c r="Q372" s="38"/>
      <c r="R372" s="41" t="s">
        <v>864</v>
      </c>
      <c r="S372" s="41">
        <v>155048605.01969999</v>
      </c>
      <c r="T372" s="41">
        <v>0</v>
      </c>
      <c r="U372" s="41">
        <v>1606963.9883999999</v>
      </c>
      <c r="V372" s="41">
        <v>3843137.8163999999</v>
      </c>
      <c r="W372" s="41">
        <v>4699667.0702</v>
      </c>
      <c r="X372" s="41">
        <v>0</v>
      </c>
      <c r="Y372" s="41">
        <f t="shared" si="103"/>
        <v>4699667.0702</v>
      </c>
      <c r="Z372" s="41">
        <v>68731017.132799998</v>
      </c>
      <c r="AA372" s="46">
        <f t="shared" si="94"/>
        <v>233929391.02749997</v>
      </c>
    </row>
    <row r="373" spans="1:27" ht="24.9" customHeight="1">
      <c r="A373" s="152"/>
      <c r="B373" s="154"/>
      <c r="C373" s="37">
        <v>10</v>
      </c>
      <c r="D373" s="41" t="s">
        <v>865</v>
      </c>
      <c r="E373" s="41">
        <v>202555693.09779999</v>
      </c>
      <c r="F373" s="41">
        <v>0</v>
      </c>
      <c r="G373" s="41">
        <v>2099339.7806000002</v>
      </c>
      <c r="H373" s="41">
        <v>6338245.7911</v>
      </c>
      <c r="I373" s="41">
        <v>6139650.9863</v>
      </c>
      <c r="J373" s="41">
        <v>0</v>
      </c>
      <c r="K373" s="41">
        <f t="shared" si="95"/>
        <v>6139650.9863</v>
      </c>
      <c r="L373" s="55">
        <v>110984753.11</v>
      </c>
      <c r="M373" s="46">
        <f t="shared" si="93"/>
        <v>328117682.7658</v>
      </c>
      <c r="N373" s="45"/>
      <c r="O373" s="154"/>
      <c r="P373" s="47">
        <v>2</v>
      </c>
      <c r="Q373" s="153" t="s">
        <v>119</v>
      </c>
      <c r="R373" s="41" t="s">
        <v>866</v>
      </c>
      <c r="S373" s="41">
        <v>171576631.78119999</v>
      </c>
      <c r="T373" s="41">
        <v>0</v>
      </c>
      <c r="U373" s="41">
        <v>1778264.7479000001</v>
      </c>
      <c r="V373" s="41">
        <v>3590823.4366000001</v>
      </c>
      <c r="W373" s="41">
        <v>5200646.8958000001</v>
      </c>
      <c r="X373" s="41">
        <v>0</v>
      </c>
      <c r="Y373" s="41">
        <f t="shared" si="103"/>
        <v>5200646.8958000001</v>
      </c>
      <c r="Z373" s="41">
        <v>64066151.391500004</v>
      </c>
      <c r="AA373" s="46">
        <f t="shared" si="94"/>
        <v>246212518.25299999</v>
      </c>
    </row>
    <row r="374" spans="1:27" ht="24.9" customHeight="1">
      <c r="A374" s="152"/>
      <c r="B374" s="154"/>
      <c r="C374" s="37">
        <v>11</v>
      </c>
      <c r="D374" s="41" t="s">
        <v>867</v>
      </c>
      <c r="E374" s="41">
        <v>216259887.74900001</v>
      </c>
      <c r="F374" s="41">
        <v>0</v>
      </c>
      <c r="G374" s="41">
        <v>2241373.6110999999</v>
      </c>
      <c r="H374" s="41">
        <v>6706092.4710999997</v>
      </c>
      <c r="I374" s="41">
        <v>6555037.8408000004</v>
      </c>
      <c r="J374" s="41">
        <v>0</v>
      </c>
      <c r="K374" s="41">
        <f t="shared" si="95"/>
        <v>6555037.8408000004</v>
      </c>
      <c r="L374" s="55">
        <v>86419270.060000002</v>
      </c>
      <c r="M374" s="46">
        <f t="shared" si="93"/>
        <v>318181661.73199999</v>
      </c>
      <c r="N374" s="45"/>
      <c r="O374" s="154"/>
      <c r="P374" s="47">
        <v>3</v>
      </c>
      <c r="Q374" s="154"/>
      <c r="R374" s="41" t="s">
        <v>868</v>
      </c>
      <c r="S374" s="41">
        <v>143659381.41780001</v>
      </c>
      <c r="T374" s="41">
        <v>0</v>
      </c>
      <c r="U374" s="41">
        <v>1488923.1185999999</v>
      </c>
      <c r="V374" s="41">
        <v>3417088.7977999998</v>
      </c>
      <c r="W374" s="41">
        <v>4354449.1360999998</v>
      </c>
      <c r="X374" s="41">
        <v>0</v>
      </c>
      <c r="Y374" s="41">
        <f t="shared" si="103"/>
        <v>4354449.1360999998</v>
      </c>
      <c r="Z374" s="41">
        <v>60854092.033500001</v>
      </c>
      <c r="AA374" s="46">
        <f t="shared" si="94"/>
        <v>213773934.50380003</v>
      </c>
    </row>
    <row r="375" spans="1:27" ht="24.9" customHeight="1">
      <c r="A375" s="152"/>
      <c r="B375" s="154"/>
      <c r="C375" s="37">
        <v>12</v>
      </c>
      <c r="D375" s="41" t="s">
        <v>869</v>
      </c>
      <c r="E375" s="41">
        <v>186886186.25459999</v>
      </c>
      <c r="F375" s="41">
        <v>0</v>
      </c>
      <c r="G375" s="41">
        <v>1936936.9443000001</v>
      </c>
      <c r="H375" s="41">
        <v>5377388.7178999996</v>
      </c>
      <c r="I375" s="41">
        <v>5664693.6958999997</v>
      </c>
      <c r="J375" s="41">
        <v>0</v>
      </c>
      <c r="K375" s="41">
        <f t="shared" si="95"/>
        <v>5664693.6958999997</v>
      </c>
      <c r="L375" s="55">
        <v>66627293.700000003</v>
      </c>
      <c r="M375" s="46">
        <f t="shared" si="93"/>
        <v>266492499.31269997</v>
      </c>
      <c r="N375" s="45"/>
      <c r="O375" s="154"/>
      <c r="P375" s="47">
        <v>4</v>
      </c>
      <c r="Q375" s="154"/>
      <c r="R375" s="41" t="s">
        <v>870</v>
      </c>
      <c r="S375" s="41">
        <v>160846131.6327</v>
      </c>
      <c r="T375" s="41">
        <v>0</v>
      </c>
      <c r="U375" s="41">
        <v>1667051.0589999999</v>
      </c>
      <c r="V375" s="41">
        <v>3819377.8968000002</v>
      </c>
      <c r="W375" s="41">
        <v>4875395.4808</v>
      </c>
      <c r="X375" s="41">
        <v>0</v>
      </c>
      <c r="Y375" s="41">
        <f t="shared" si="103"/>
        <v>4875395.4808</v>
      </c>
      <c r="Z375" s="41">
        <v>68291736.442699999</v>
      </c>
      <c r="AA375" s="46">
        <f t="shared" si="94"/>
        <v>239499692.51199999</v>
      </c>
    </row>
    <row r="376" spans="1:27" ht="24.9" customHeight="1">
      <c r="A376" s="152"/>
      <c r="B376" s="154"/>
      <c r="C376" s="37">
        <v>13</v>
      </c>
      <c r="D376" s="41" t="s">
        <v>871</v>
      </c>
      <c r="E376" s="41">
        <v>161912154.9601</v>
      </c>
      <c r="F376" s="41">
        <v>0</v>
      </c>
      <c r="G376" s="41">
        <v>1678099.6015000001</v>
      </c>
      <c r="H376" s="41">
        <v>5226253.5730999997</v>
      </c>
      <c r="I376" s="41">
        <v>4907707.6368000004</v>
      </c>
      <c r="J376" s="41">
        <v>0</v>
      </c>
      <c r="K376" s="41">
        <f t="shared" si="95"/>
        <v>4907707.6368000004</v>
      </c>
      <c r="L376" s="55">
        <v>83625037.079999998</v>
      </c>
      <c r="M376" s="46">
        <f t="shared" si="93"/>
        <v>257349252.85149997</v>
      </c>
      <c r="N376" s="45"/>
      <c r="O376" s="154"/>
      <c r="P376" s="47">
        <v>5</v>
      </c>
      <c r="Q376" s="154"/>
      <c r="R376" s="41" t="s">
        <v>872</v>
      </c>
      <c r="S376" s="41">
        <v>225599004.4131</v>
      </c>
      <c r="T376" s="41">
        <v>0</v>
      </c>
      <c r="U376" s="41">
        <v>2338166.6403999999</v>
      </c>
      <c r="V376" s="41">
        <v>5167981.7143000001</v>
      </c>
      <c r="W376" s="41">
        <v>6838115.1316</v>
      </c>
      <c r="X376" s="41">
        <v>0</v>
      </c>
      <c r="Y376" s="41">
        <f t="shared" si="103"/>
        <v>6838115.1316</v>
      </c>
      <c r="Z376" s="41">
        <v>93225137.991799995</v>
      </c>
      <c r="AA376" s="46">
        <f t="shared" si="94"/>
        <v>333168405.89120001</v>
      </c>
    </row>
    <row r="377" spans="1:27" ht="24.9" customHeight="1">
      <c r="A377" s="152"/>
      <c r="B377" s="154"/>
      <c r="C377" s="37">
        <v>14</v>
      </c>
      <c r="D377" s="41" t="s">
        <v>873</v>
      </c>
      <c r="E377" s="41">
        <v>166716375.05610001</v>
      </c>
      <c r="F377" s="41">
        <v>0</v>
      </c>
      <c r="G377" s="41">
        <v>1727891.7855</v>
      </c>
      <c r="H377" s="41">
        <v>4793595.8897000002</v>
      </c>
      <c r="I377" s="41">
        <v>5053328.0053000003</v>
      </c>
      <c r="J377" s="41">
        <v>0</v>
      </c>
      <c r="K377" s="41">
        <f t="shared" si="95"/>
        <v>5053328.0053000003</v>
      </c>
      <c r="L377" s="55">
        <v>75625928.959999993</v>
      </c>
      <c r="M377" s="46">
        <f t="shared" si="93"/>
        <v>253917119.69659996</v>
      </c>
      <c r="N377" s="45"/>
      <c r="O377" s="154"/>
      <c r="P377" s="47">
        <v>6</v>
      </c>
      <c r="Q377" s="154"/>
      <c r="R377" s="41" t="s">
        <v>874</v>
      </c>
      <c r="S377" s="41">
        <v>186963307.4817</v>
      </c>
      <c r="T377" s="41">
        <v>0</v>
      </c>
      <c r="U377" s="41">
        <v>1937736.2487000001</v>
      </c>
      <c r="V377" s="41">
        <v>3987269.2579000001</v>
      </c>
      <c r="W377" s="41">
        <v>5667031.3119000001</v>
      </c>
      <c r="X377" s="41">
        <v>0</v>
      </c>
      <c r="Y377" s="41">
        <f t="shared" si="103"/>
        <v>5667031.3119000001</v>
      </c>
      <c r="Z377" s="41">
        <v>71395763.487000003</v>
      </c>
      <c r="AA377" s="46">
        <f t="shared" si="94"/>
        <v>269951107.78719997</v>
      </c>
    </row>
    <row r="378" spans="1:27" ht="24.9" customHeight="1">
      <c r="A378" s="152"/>
      <c r="B378" s="154"/>
      <c r="C378" s="37">
        <v>15</v>
      </c>
      <c r="D378" s="41" t="s">
        <v>875</v>
      </c>
      <c r="E378" s="41">
        <v>192990524.64520001</v>
      </c>
      <c r="F378" s="41">
        <v>0</v>
      </c>
      <c r="G378" s="41">
        <v>2000203.8918000001</v>
      </c>
      <c r="H378" s="41">
        <v>5715656.8904999997</v>
      </c>
      <c r="I378" s="41">
        <v>5849721.8562000003</v>
      </c>
      <c r="J378" s="41">
        <v>0</v>
      </c>
      <c r="K378" s="41">
        <f t="shared" si="95"/>
        <v>5849721.8562000003</v>
      </c>
      <c r="L378" s="55">
        <v>92673275.930000007</v>
      </c>
      <c r="M378" s="46">
        <f t="shared" si="93"/>
        <v>299229383.21370006</v>
      </c>
      <c r="N378" s="45"/>
      <c r="O378" s="154"/>
      <c r="P378" s="47">
        <v>7</v>
      </c>
      <c r="Q378" s="154"/>
      <c r="R378" s="41" t="s">
        <v>876</v>
      </c>
      <c r="S378" s="41">
        <v>172131541.45750001</v>
      </c>
      <c r="T378" s="41">
        <v>0</v>
      </c>
      <c r="U378" s="41">
        <v>1784015.9757000001</v>
      </c>
      <c r="V378" s="41">
        <v>3763356.5</v>
      </c>
      <c r="W378" s="41">
        <v>5217466.7230000002</v>
      </c>
      <c r="X378" s="41">
        <v>0</v>
      </c>
      <c r="Y378" s="41">
        <f t="shared" si="103"/>
        <v>5217466.7230000002</v>
      </c>
      <c r="Z378" s="41">
        <v>67255995.653999999</v>
      </c>
      <c r="AA378" s="46">
        <f t="shared" si="94"/>
        <v>250152376.31019998</v>
      </c>
    </row>
    <row r="379" spans="1:27" ht="24.9" customHeight="1">
      <c r="A379" s="152"/>
      <c r="B379" s="154"/>
      <c r="C379" s="37">
        <v>16</v>
      </c>
      <c r="D379" s="41" t="s">
        <v>877</v>
      </c>
      <c r="E379" s="41">
        <v>149689926.46200001</v>
      </c>
      <c r="F379" s="41">
        <v>0</v>
      </c>
      <c r="G379" s="41">
        <v>1551425.2527999999</v>
      </c>
      <c r="H379" s="41">
        <v>4538335.1810999997</v>
      </c>
      <c r="I379" s="41">
        <v>4537240.5515000001</v>
      </c>
      <c r="J379" s="41">
        <v>0</v>
      </c>
      <c r="K379" s="41">
        <f t="shared" si="95"/>
        <v>4537240.5515000001</v>
      </c>
      <c r="L379" s="55">
        <v>70906590.590000004</v>
      </c>
      <c r="M379" s="46">
        <f t="shared" si="93"/>
        <v>231223518.03740001</v>
      </c>
      <c r="N379" s="45"/>
      <c r="O379" s="154"/>
      <c r="P379" s="47">
        <v>8</v>
      </c>
      <c r="Q379" s="154"/>
      <c r="R379" s="41" t="s">
        <v>878</v>
      </c>
      <c r="S379" s="41">
        <v>149547003.03659999</v>
      </c>
      <c r="T379" s="41">
        <v>0</v>
      </c>
      <c r="U379" s="41">
        <v>1549943.9572999999</v>
      </c>
      <c r="V379" s="41">
        <v>3544620.3925000001</v>
      </c>
      <c r="W379" s="41">
        <v>4532908.4097999996</v>
      </c>
      <c r="X379" s="41">
        <v>0</v>
      </c>
      <c r="Y379" s="41">
        <f t="shared" si="103"/>
        <v>4532908.4097999996</v>
      </c>
      <c r="Z379" s="41">
        <v>63211935.321599998</v>
      </c>
      <c r="AA379" s="46">
        <f t="shared" si="94"/>
        <v>222386411.1178</v>
      </c>
    </row>
    <row r="380" spans="1:27" ht="24.9" customHeight="1">
      <c r="A380" s="152"/>
      <c r="B380" s="154"/>
      <c r="C380" s="37">
        <v>17</v>
      </c>
      <c r="D380" s="41" t="s">
        <v>879</v>
      </c>
      <c r="E380" s="41">
        <v>208282012.5555</v>
      </c>
      <c r="F380" s="41">
        <v>0</v>
      </c>
      <c r="G380" s="41">
        <v>2158688.8417000002</v>
      </c>
      <c r="H380" s="41">
        <v>6119880.0321000004</v>
      </c>
      <c r="I380" s="41">
        <v>6313221.0420000004</v>
      </c>
      <c r="J380" s="41">
        <v>0</v>
      </c>
      <c r="K380" s="41">
        <f t="shared" si="95"/>
        <v>6313221.0420000004</v>
      </c>
      <c r="L380" s="55">
        <v>100146677.5</v>
      </c>
      <c r="M380" s="46">
        <f t="shared" si="93"/>
        <v>323020479.97130001</v>
      </c>
      <c r="N380" s="45"/>
      <c r="O380" s="154"/>
      <c r="P380" s="47">
        <v>9</v>
      </c>
      <c r="Q380" s="154"/>
      <c r="R380" s="41" t="s">
        <v>880</v>
      </c>
      <c r="S380" s="41">
        <v>197228568.18720001</v>
      </c>
      <c r="T380" s="41">
        <v>0</v>
      </c>
      <c r="U380" s="41">
        <v>2044128.0752000001</v>
      </c>
      <c r="V380" s="41">
        <v>4578082.2494000001</v>
      </c>
      <c r="W380" s="41">
        <v>5978180.8879000004</v>
      </c>
      <c r="X380" s="41">
        <v>0</v>
      </c>
      <c r="Y380" s="41">
        <f t="shared" si="103"/>
        <v>5978180.8879000004</v>
      </c>
      <c r="Z380" s="41">
        <v>82318895.518800005</v>
      </c>
      <c r="AA380" s="46">
        <f t="shared" si="94"/>
        <v>292147854.91850001</v>
      </c>
    </row>
    <row r="381" spans="1:27" ht="24.9" customHeight="1">
      <c r="A381" s="152"/>
      <c r="B381" s="154"/>
      <c r="C381" s="37">
        <v>18</v>
      </c>
      <c r="D381" s="41" t="s">
        <v>881</v>
      </c>
      <c r="E381" s="41">
        <v>140093422.32300001</v>
      </c>
      <c r="F381" s="41">
        <v>0</v>
      </c>
      <c r="G381" s="41">
        <v>1451964.5929</v>
      </c>
      <c r="H381" s="41">
        <v>4598142.3635</v>
      </c>
      <c r="I381" s="41">
        <v>4246361.6074999999</v>
      </c>
      <c r="J381" s="41">
        <v>0</v>
      </c>
      <c r="K381" s="41">
        <f t="shared" si="95"/>
        <v>4246361.6074999999</v>
      </c>
      <c r="L381" s="55">
        <v>72012324.140000001</v>
      </c>
      <c r="M381" s="46">
        <f t="shared" si="93"/>
        <v>222402215.02689999</v>
      </c>
      <c r="N381" s="45"/>
      <c r="O381" s="154"/>
      <c r="P381" s="47">
        <v>10</v>
      </c>
      <c r="Q381" s="154"/>
      <c r="R381" s="41" t="s">
        <v>882</v>
      </c>
      <c r="S381" s="41">
        <v>139096353.25470001</v>
      </c>
      <c r="T381" s="41">
        <v>0</v>
      </c>
      <c r="U381" s="41">
        <v>1441630.7102999999</v>
      </c>
      <c r="V381" s="41">
        <v>3573277.1433999999</v>
      </c>
      <c r="W381" s="41">
        <v>4216139.5188999996</v>
      </c>
      <c r="X381" s="41">
        <v>0</v>
      </c>
      <c r="Y381" s="41">
        <f t="shared" si="103"/>
        <v>4216139.5188999996</v>
      </c>
      <c r="Z381" s="41">
        <v>63741750.1338</v>
      </c>
      <c r="AA381" s="46">
        <f t="shared" si="94"/>
        <v>212069150.76110002</v>
      </c>
    </row>
    <row r="382" spans="1:27" ht="24.9" customHeight="1">
      <c r="A382" s="152"/>
      <c r="B382" s="154"/>
      <c r="C382" s="37">
        <v>19</v>
      </c>
      <c r="D382" s="41" t="s">
        <v>883</v>
      </c>
      <c r="E382" s="41">
        <v>184853092.06999999</v>
      </c>
      <c r="F382" s="41">
        <v>0</v>
      </c>
      <c r="G382" s="41">
        <v>1915865.4284000001</v>
      </c>
      <c r="H382" s="41">
        <v>5755374.7193</v>
      </c>
      <c r="I382" s="41">
        <v>5603068.7249999996</v>
      </c>
      <c r="J382" s="41">
        <v>0</v>
      </c>
      <c r="K382" s="41">
        <f t="shared" si="95"/>
        <v>5603068.7249999996</v>
      </c>
      <c r="L382" s="55">
        <v>93407591.340000004</v>
      </c>
      <c r="M382" s="46">
        <f t="shared" si="93"/>
        <v>291534992.2827</v>
      </c>
      <c r="N382" s="45"/>
      <c r="O382" s="154"/>
      <c r="P382" s="47">
        <v>11</v>
      </c>
      <c r="Q382" s="154"/>
      <c r="R382" s="41" t="s">
        <v>884</v>
      </c>
      <c r="S382" s="41">
        <v>133232191.0517</v>
      </c>
      <c r="T382" s="41">
        <v>0</v>
      </c>
      <c r="U382" s="41">
        <v>1380853.0111</v>
      </c>
      <c r="V382" s="41">
        <v>3199751.7850000001</v>
      </c>
      <c r="W382" s="41">
        <v>4038391.3218</v>
      </c>
      <c r="X382" s="41">
        <v>0</v>
      </c>
      <c r="Y382" s="41">
        <f t="shared" si="103"/>
        <v>4038391.3218</v>
      </c>
      <c r="Z382" s="41">
        <v>56835898.593099996</v>
      </c>
      <c r="AA382" s="46">
        <f t="shared" si="94"/>
        <v>198687085.76269996</v>
      </c>
    </row>
    <row r="383" spans="1:27" ht="24.9" customHeight="1">
      <c r="A383" s="152"/>
      <c r="B383" s="154"/>
      <c r="C383" s="37">
        <v>20</v>
      </c>
      <c r="D383" s="41" t="s">
        <v>885</v>
      </c>
      <c r="E383" s="41">
        <v>154985835.56209999</v>
      </c>
      <c r="F383" s="41">
        <v>0</v>
      </c>
      <c r="G383" s="41">
        <v>1606313.4293</v>
      </c>
      <c r="H383" s="41">
        <v>4623441.2872000001</v>
      </c>
      <c r="I383" s="41">
        <v>4697764.4698000001</v>
      </c>
      <c r="J383" s="41">
        <v>0</v>
      </c>
      <c r="K383" s="41">
        <f t="shared" si="95"/>
        <v>4697764.4698000001</v>
      </c>
      <c r="L383" s="55">
        <v>72480058.409999996</v>
      </c>
      <c r="M383" s="46">
        <f t="shared" si="93"/>
        <v>238393413.1584</v>
      </c>
      <c r="N383" s="45"/>
      <c r="O383" s="154"/>
      <c r="P383" s="47">
        <v>12</v>
      </c>
      <c r="Q383" s="154"/>
      <c r="R383" s="41" t="s">
        <v>886</v>
      </c>
      <c r="S383" s="41">
        <v>142845283.55649999</v>
      </c>
      <c r="T383" s="41">
        <v>0</v>
      </c>
      <c r="U383" s="41">
        <v>1480485.5970999999</v>
      </c>
      <c r="V383" s="41">
        <v>3415516.8738000002</v>
      </c>
      <c r="W383" s="41">
        <v>4329773.0745999999</v>
      </c>
      <c r="X383" s="41">
        <v>0</v>
      </c>
      <c r="Y383" s="41">
        <f t="shared" si="103"/>
        <v>4329773.0745999999</v>
      </c>
      <c r="Z383" s="41">
        <v>60825029.819499999</v>
      </c>
      <c r="AA383" s="46">
        <f t="shared" si="94"/>
        <v>212896088.9215</v>
      </c>
    </row>
    <row r="384" spans="1:27" ht="24.9" customHeight="1">
      <c r="A384" s="152"/>
      <c r="B384" s="154"/>
      <c r="C384" s="37">
        <v>21</v>
      </c>
      <c r="D384" s="41" t="s">
        <v>887</v>
      </c>
      <c r="E384" s="41">
        <v>197550401.95969999</v>
      </c>
      <c r="F384" s="41">
        <v>0</v>
      </c>
      <c r="G384" s="41">
        <v>2047463.6440000001</v>
      </c>
      <c r="H384" s="41">
        <v>5808038.2889</v>
      </c>
      <c r="I384" s="41">
        <v>5987935.9681000002</v>
      </c>
      <c r="J384" s="41">
        <v>0</v>
      </c>
      <c r="K384" s="41">
        <f t="shared" si="95"/>
        <v>5987935.9681000002</v>
      </c>
      <c r="L384" s="55">
        <v>94381251.579999998</v>
      </c>
      <c r="M384" s="46">
        <f t="shared" si="93"/>
        <v>305775091.44069999</v>
      </c>
      <c r="N384" s="45"/>
      <c r="O384" s="154"/>
      <c r="P384" s="47">
        <v>13</v>
      </c>
      <c r="Q384" s="154"/>
      <c r="R384" s="41" t="s">
        <v>888</v>
      </c>
      <c r="S384" s="41">
        <v>155361140.6293</v>
      </c>
      <c r="T384" s="41">
        <v>0</v>
      </c>
      <c r="U384" s="41">
        <v>1610203.1884000001</v>
      </c>
      <c r="V384" s="41">
        <v>3932432.9766000002</v>
      </c>
      <c r="W384" s="41">
        <v>4709140.3146000002</v>
      </c>
      <c r="X384" s="41">
        <v>0</v>
      </c>
      <c r="Y384" s="41">
        <f t="shared" si="103"/>
        <v>4709140.3146000002</v>
      </c>
      <c r="Z384" s="41">
        <v>70381933.477400005</v>
      </c>
      <c r="AA384" s="46">
        <f t="shared" si="94"/>
        <v>235994850.58629999</v>
      </c>
    </row>
    <row r="385" spans="1:27" ht="24.9" customHeight="1">
      <c r="A385" s="152"/>
      <c r="B385" s="154"/>
      <c r="C385" s="37">
        <v>22</v>
      </c>
      <c r="D385" s="41" t="s">
        <v>889</v>
      </c>
      <c r="E385" s="41">
        <v>221019072.5151</v>
      </c>
      <c r="F385" s="41">
        <v>0</v>
      </c>
      <c r="G385" s="41">
        <v>2290699.0373999998</v>
      </c>
      <c r="H385" s="41">
        <v>5998150.5653999997</v>
      </c>
      <c r="I385" s="41">
        <v>6699293.1465999996</v>
      </c>
      <c r="J385" s="41">
        <v>0</v>
      </c>
      <c r="K385" s="41">
        <f t="shared" si="95"/>
        <v>6699293.1465999996</v>
      </c>
      <c r="L385" s="55">
        <v>97896105.739999995</v>
      </c>
      <c r="M385" s="46">
        <f t="shared" si="93"/>
        <v>333903321.00450003</v>
      </c>
      <c r="N385" s="45"/>
      <c r="O385" s="154"/>
      <c r="P385" s="47">
        <v>14</v>
      </c>
      <c r="Q385" s="154"/>
      <c r="R385" s="41" t="s">
        <v>890</v>
      </c>
      <c r="S385" s="41">
        <v>170957261.58989999</v>
      </c>
      <c r="T385" s="41">
        <v>0</v>
      </c>
      <c r="U385" s="41">
        <v>1771845.4343999999</v>
      </c>
      <c r="V385" s="41">
        <v>4387089.3662</v>
      </c>
      <c r="W385" s="41">
        <v>5181873.2106999997</v>
      </c>
      <c r="X385" s="41">
        <v>0</v>
      </c>
      <c r="Y385" s="41">
        <f t="shared" si="103"/>
        <v>5181873.2106999997</v>
      </c>
      <c r="Z385" s="41">
        <v>78787760.439700007</v>
      </c>
      <c r="AA385" s="46">
        <f t="shared" si="94"/>
        <v>261085830.04089999</v>
      </c>
    </row>
    <row r="386" spans="1:27" ht="24.9" customHeight="1">
      <c r="A386" s="152"/>
      <c r="B386" s="155"/>
      <c r="C386" s="37">
        <v>23</v>
      </c>
      <c r="D386" s="41" t="s">
        <v>891</v>
      </c>
      <c r="E386" s="41">
        <v>225679568.53600001</v>
      </c>
      <c r="F386" s="41">
        <v>0</v>
      </c>
      <c r="G386" s="41">
        <v>2339001.6279000002</v>
      </c>
      <c r="H386" s="41">
        <v>6753892.1292000003</v>
      </c>
      <c r="I386" s="41">
        <v>6840557.1048999997</v>
      </c>
      <c r="J386" s="41">
        <v>0</v>
      </c>
      <c r="K386" s="41">
        <f t="shared" si="95"/>
        <v>6840557.1048999997</v>
      </c>
      <c r="L386" s="55">
        <v>111868487.87</v>
      </c>
      <c r="M386" s="46">
        <f t="shared" si="93"/>
        <v>353481507.26800001</v>
      </c>
      <c r="N386" s="45"/>
      <c r="O386" s="154"/>
      <c r="P386" s="47">
        <v>15</v>
      </c>
      <c r="Q386" s="154"/>
      <c r="R386" s="41" t="s">
        <v>892</v>
      </c>
      <c r="S386" s="41">
        <v>158561150.27939999</v>
      </c>
      <c r="T386" s="41">
        <v>0</v>
      </c>
      <c r="U386" s="41">
        <v>1643368.9191000001</v>
      </c>
      <c r="V386" s="41">
        <v>3328122.8363999999</v>
      </c>
      <c r="W386" s="41">
        <v>4806135.5760000004</v>
      </c>
      <c r="X386" s="41">
        <v>0</v>
      </c>
      <c r="Y386" s="41">
        <f t="shared" si="103"/>
        <v>4806135.5760000004</v>
      </c>
      <c r="Z386" s="41">
        <v>59209262.016400002</v>
      </c>
      <c r="AA386" s="46">
        <f t="shared" si="94"/>
        <v>227548039.62729999</v>
      </c>
    </row>
    <row r="387" spans="1:27" ht="24.9" customHeight="1">
      <c r="A387" s="37"/>
      <c r="B387" s="145" t="s">
        <v>893</v>
      </c>
      <c r="C387" s="146"/>
      <c r="D387" s="42"/>
      <c r="E387" s="42">
        <f>SUM(E364:E386)</f>
        <v>4403150831.4317007</v>
      </c>
      <c r="F387" s="42">
        <f t="shared" ref="F387:H387" si="108">SUM(F364:F386)</f>
        <v>0</v>
      </c>
      <c r="G387" s="42">
        <f t="shared" si="108"/>
        <v>45635398.140400007</v>
      </c>
      <c r="H387" s="42">
        <f t="shared" si="108"/>
        <v>127999628.86130001</v>
      </c>
      <c r="I387" s="42">
        <f t="shared" ref="I387" si="109">SUM(I364:I386)</f>
        <v>133463586.88739999</v>
      </c>
      <c r="J387" s="41">
        <v>0</v>
      </c>
      <c r="K387" s="42">
        <f t="shared" si="95"/>
        <v>133463586.88739999</v>
      </c>
      <c r="L387" s="42">
        <f>SUM(L364:L386)</f>
        <v>2067506936.1600003</v>
      </c>
      <c r="M387" s="42">
        <f>SUM(M364:M386)</f>
        <v>6777756381.4807997</v>
      </c>
      <c r="N387" s="62"/>
      <c r="O387" s="154"/>
      <c r="P387" s="47">
        <v>16</v>
      </c>
      <c r="Q387" s="154"/>
      <c r="R387" s="41" t="s">
        <v>894</v>
      </c>
      <c r="S387" s="41">
        <v>165247894.891</v>
      </c>
      <c r="T387" s="41">
        <v>0</v>
      </c>
      <c r="U387" s="41">
        <v>1712672.0759000001</v>
      </c>
      <c r="V387" s="41">
        <v>3728239.2237</v>
      </c>
      <c r="W387" s="41">
        <v>5008817.0089999996</v>
      </c>
      <c r="X387" s="41">
        <v>0</v>
      </c>
      <c r="Y387" s="41">
        <f t="shared" si="103"/>
        <v>5008817.0089999996</v>
      </c>
      <c r="Z387" s="41">
        <v>66606736.663900003</v>
      </c>
      <c r="AA387" s="46">
        <f t="shared" si="94"/>
        <v>242304359.8635</v>
      </c>
    </row>
    <row r="388" spans="1:27" ht="24.9" customHeight="1">
      <c r="A388" s="152">
        <v>19</v>
      </c>
      <c r="B388" s="153" t="s">
        <v>103</v>
      </c>
      <c r="C388" s="37">
        <v>1</v>
      </c>
      <c r="D388" s="41" t="s">
        <v>895</v>
      </c>
      <c r="E388" s="41">
        <v>144823119.9456</v>
      </c>
      <c r="F388" s="41">
        <f>-11651464.66</f>
        <v>-11651464.66</v>
      </c>
      <c r="G388" s="41">
        <v>1500984.4068</v>
      </c>
      <c r="H388" s="41">
        <v>4573033.9867000002</v>
      </c>
      <c r="I388" s="41">
        <v>4389723.1305999998</v>
      </c>
      <c r="J388" s="41">
        <v>0</v>
      </c>
      <c r="K388" s="41">
        <f t="shared" si="95"/>
        <v>4389723.1305999998</v>
      </c>
      <c r="L388" s="55">
        <v>80171383.050400004</v>
      </c>
      <c r="M388" s="46">
        <f t="shared" si="93"/>
        <v>223806779.86010003</v>
      </c>
      <c r="N388" s="45"/>
      <c r="O388" s="155"/>
      <c r="P388" s="47">
        <v>17</v>
      </c>
      <c r="Q388" s="155"/>
      <c r="R388" s="41" t="s">
        <v>896</v>
      </c>
      <c r="S388" s="41">
        <v>164855208.0828</v>
      </c>
      <c r="T388" s="41">
        <v>0</v>
      </c>
      <c r="U388" s="41">
        <v>1708602.1680000001</v>
      </c>
      <c r="V388" s="41">
        <v>3606970.6351999999</v>
      </c>
      <c r="W388" s="41">
        <v>4996914.3075000001</v>
      </c>
      <c r="X388" s="41">
        <v>0</v>
      </c>
      <c r="Y388" s="41">
        <f t="shared" si="103"/>
        <v>4996914.3075000001</v>
      </c>
      <c r="Z388" s="41">
        <v>64364685.757200003</v>
      </c>
      <c r="AA388" s="46">
        <f t="shared" si="94"/>
        <v>239532380.95070001</v>
      </c>
    </row>
    <row r="389" spans="1:27" ht="24.9" customHeight="1">
      <c r="A389" s="152"/>
      <c r="B389" s="154"/>
      <c r="C389" s="37">
        <v>2</v>
      </c>
      <c r="D389" s="41" t="s">
        <v>897</v>
      </c>
      <c r="E389" s="41">
        <v>148336935.0469</v>
      </c>
      <c r="F389" s="41">
        <f t="shared" ref="F389:F412" si="110">-11651464.66</f>
        <v>-11651464.66</v>
      </c>
      <c r="G389" s="41">
        <v>1537402.4985</v>
      </c>
      <c r="H389" s="41">
        <v>4704845.1650999999</v>
      </c>
      <c r="I389" s="41">
        <v>4496230.1264000004</v>
      </c>
      <c r="J389" s="41">
        <v>0</v>
      </c>
      <c r="K389" s="41">
        <f t="shared" si="95"/>
        <v>4496230.1264000004</v>
      </c>
      <c r="L389" s="55">
        <v>82608348.596499994</v>
      </c>
      <c r="M389" s="46">
        <f t="shared" si="93"/>
        <v>230032296.77340001</v>
      </c>
      <c r="N389" s="45"/>
      <c r="O389" s="37"/>
      <c r="P389" s="146"/>
      <c r="Q389" s="147"/>
      <c r="R389" s="42"/>
      <c r="S389" s="42">
        <f t="shared" ref="S389:W389" si="111">SUM(S372:S388)</f>
        <v>2792756657.7627997</v>
      </c>
      <c r="T389" s="42">
        <f t="shared" si="111"/>
        <v>0</v>
      </c>
      <c r="U389" s="42">
        <f t="shared" si="111"/>
        <v>28944854.915500004</v>
      </c>
      <c r="V389" s="42">
        <f t="shared" si="111"/>
        <v>64883138.902000003</v>
      </c>
      <c r="W389" s="42">
        <f t="shared" si="111"/>
        <v>84651045.380200014</v>
      </c>
      <c r="X389" s="42">
        <f t="shared" ref="X389" si="112">SUM(X372:X388)</f>
        <v>0</v>
      </c>
      <c r="Y389" s="42">
        <f t="shared" si="103"/>
        <v>84651045.380200014</v>
      </c>
      <c r="Z389" s="42">
        <f>SUM(Z372:Z388)</f>
        <v>1160103781.8746998</v>
      </c>
      <c r="AA389" s="42">
        <f>SUM(AA372:AA388)</f>
        <v>4131339478.8351994</v>
      </c>
    </row>
    <row r="390" spans="1:27" ht="24.9" customHeight="1">
      <c r="A390" s="152"/>
      <c r="B390" s="154"/>
      <c r="C390" s="37">
        <v>3</v>
      </c>
      <c r="D390" s="41" t="s">
        <v>898</v>
      </c>
      <c r="E390" s="41">
        <v>135254060.08539999</v>
      </c>
      <c r="F390" s="41">
        <f t="shared" si="110"/>
        <v>-11651464.66</v>
      </c>
      <c r="G390" s="41">
        <v>1401808.1865000001</v>
      </c>
      <c r="H390" s="41">
        <v>4480117.6403000001</v>
      </c>
      <c r="I390" s="41">
        <v>4099676.0482000001</v>
      </c>
      <c r="J390" s="41">
        <v>0</v>
      </c>
      <c r="K390" s="41">
        <f t="shared" si="95"/>
        <v>4099676.0482000001</v>
      </c>
      <c r="L390" s="55">
        <v>78453517.102899998</v>
      </c>
      <c r="M390" s="46">
        <f t="shared" si="93"/>
        <v>212037714.40329999</v>
      </c>
      <c r="N390" s="45"/>
      <c r="O390" s="153">
        <v>36</v>
      </c>
      <c r="P390" s="47">
        <v>1</v>
      </c>
      <c r="Q390" s="153" t="s">
        <v>120</v>
      </c>
      <c r="R390" s="41" t="s">
        <v>899</v>
      </c>
      <c r="S390" s="41">
        <v>155173331.30289999</v>
      </c>
      <c r="T390" s="41">
        <v>0</v>
      </c>
      <c r="U390" s="41">
        <v>1608256.6839000001</v>
      </c>
      <c r="V390" s="41">
        <v>3897283.0781999999</v>
      </c>
      <c r="W390" s="41">
        <v>4703447.6396000003</v>
      </c>
      <c r="X390" s="41">
        <v>0</v>
      </c>
      <c r="Y390" s="41">
        <f t="shared" si="103"/>
        <v>4703447.6396000003</v>
      </c>
      <c r="Z390" s="41">
        <v>68221511.182799995</v>
      </c>
      <c r="AA390" s="46">
        <f t="shared" si="94"/>
        <v>233603829.8874</v>
      </c>
    </row>
    <row r="391" spans="1:27" ht="24.9" customHeight="1">
      <c r="A391" s="152"/>
      <c r="B391" s="154"/>
      <c r="C391" s="37">
        <v>4</v>
      </c>
      <c r="D391" s="41" t="s">
        <v>900</v>
      </c>
      <c r="E391" s="41">
        <v>146731956.41960001</v>
      </c>
      <c r="F391" s="41">
        <f t="shared" si="110"/>
        <v>-11651464.66</v>
      </c>
      <c r="G391" s="41">
        <v>1520768.0834999999</v>
      </c>
      <c r="H391" s="41">
        <v>4694195.5855999999</v>
      </c>
      <c r="I391" s="41">
        <v>4447581.7351000002</v>
      </c>
      <c r="J391" s="41">
        <v>0</v>
      </c>
      <c r="K391" s="41">
        <f t="shared" si="95"/>
        <v>4447581.7351000002</v>
      </c>
      <c r="L391" s="55">
        <v>82411455.900600001</v>
      </c>
      <c r="M391" s="46">
        <f t="shared" si="93"/>
        <v>228154493.06440002</v>
      </c>
      <c r="N391" s="45"/>
      <c r="O391" s="154"/>
      <c r="P391" s="47">
        <v>2</v>
      </c>
      <c r="Q391" s="154"/>
      <c r="R391" s="41" t="s">
        <v>901</v>
      </c>
      <c r="S391" s="41">
        <v>150246567.72189999</v>
      </c>
      <c r="T391" s="41">
        <v>0</v>
      </c>
      <c r="U391" s="41">
        <v>1557194.4273000001</v>
      </c>
      <c r="V391" s="41">
        <v>4264545.4304</v>
      </c>
      <c r="W391" s="41">
        <v>4554112.8645000001</v>
      </c>
      <c r="X391" s="41">
        <v>0</v>
      </c>
      <c r="Y391" s="41">
        <f t="shared" si="103"/>
        <v>4554112.8645000001</v>
      </c>
      <c r="Z391" s="41">
        <v>75011570.341999993</v>
      </c>
      <c r="AA391" s="46">
        <f t="shared" si="94"/>
        <v>235633990.78609997</v>
      </c>
    </row>
    <row r="392" spans="1:27" ht="24.9" customHeight="1">
      <c r="A392" s="152"/>
      <c r="B392" s="154"/>
      <c r="C392" s="37">
        <v>5</v>
      </c>
      <c r="D392" s="41" t="s">
        <v>902</v>
      </c>
      <c r="E392" s="41">
        <v>177843961.4718</v>
      </c>
      <c r="F392" s="41">
        <f t="shared" si="110"/>
        <v>-11651464.66</v>
      </c>
      <c r="G392" s="41">
        <v>1843220.9794999999</v>
      </c>
      <c r="H392" s="41">
        <v>5420408.0218000002</v>
      </c>
      <c r="I392" s="41">
        <v>5390615.4736000001</v>
      </c>
      <c r="J392" s="41">
        <v>0</v>
      </c>
      <c r="K392" s="41">
        <f t="shared" si="95"/>
        <v>5390615.4736000001</v>
      </c>
      <c r="L392" s="55">
        <v>95837894.448799998</v>
      </c>
      <c r="M392" s="46">
        <f t="shared" ref="M392:M412" si="113">E392+F392+G392+H392+I392-J392+L392</f>
        <v>274684635.73549998</v>
      </c>
      <c r="N392" s="45"/>
      <c r="O392" s="154"/>
      <c r="P392" s="47">
        <v>3</v>
      </c>
      <c r="Q392" s="154"/>
      <c r="R392" s="41" t="s">
        <v>903</v>
      </c>
      <c r="S392" s="41">
        <v>177315559.914</v>
      </c>
      <c r="T392" s="41">
        <v>0</v>
      </c>
      <c r="U392" s="41">
        <v>1837744.4886</v>
      </c>
      <c r="V392" s="41">
        <v>4468056.0959000001</v>
      </c>
      <c r="W392" s="41">
        <v>5374599.1321</v>
      </c>
      <c r="X392" s="41">
        <v>0</v>
      </c>
      <c r="Y392" s="41">
        <f t="shared" si="103"/>
        <v>5374599.1321</v>
      </c>
      <c r="Z392" s="41">
        <v>78774138.025800005</v>
      </c>
      <c r="AA392" s="46">
        <f t="shared" ref="AA392:AA410" si="114">S392+T392+U392+V392+W392-X392+Z392</f>
        <v>267770097.65639997</v>
      </c>
    </row>
    <row r="393" spans="1:27" ht="24.9" customHeight="1">
      <c r="A393" s="152"/>
      <c r="B393" s="154"/>
      <c r="C393" s="37">
        <v>6</v>
      </c>
      <c r="D393" s="41" t="s">
        <v>904</v>
      </c>
      <c r="E393" s="41">
        <v>141689158.95199999</v>
      </c>
      <c r="F393" s="41">
        <f t="shared" si="110"/>
        <v>-11651464.66</v>
      </c>
      <c r="G393" s="41">
        <v>1468503.2216</v>
      </c>
      <c r="H393" s="41">
        <v>4546319.5083999997</v>
      </c>
      <c r="I393" s="41">
        <v>4294729.8651999999</v>
      </c>
      <c r="J393" s="41">
        <v>0</v>
      </c>
      <c r="K393" s="41">
        <f t="shared" si="95"/>
        <v>4294729.8651999999</v>
      </c>
      <c r="L393" s="55">
        <v>79677477.570700005</v>
      </c>
      <c r="M393" s="46">
        <f t="shared" si="113"/>
        <v>220024724.45789999</v>
      </c>
      <c r="N393" s="45"/>
      <c r="O393" s="154"/>
      <c r="P393" s="47">
        <v>4</v>
      </c>
      <c r="Q393" s="154"/>
      <c r="R393" s="41" t="s">
        <v>905</v>
      </c>
      <c r="S393" s="41">
        <v>195704648.9928</v>
      </c>
      <c r="T393" s="41">
        <v>0</v>
      </c>
      <c r="U393" s="41">
        <v>2028333.7811</v>
      </c>
      <c r="V393" s="41">
        <v>4848971.9661999997</v>
      </c>
      <c r="W393" s="41">
        <v>5931989.4831999997</v>
      </c>
      <c r="X393" s="41">
        <v>0</v>
      </c>
      <c r="Y393" s="41">
        <f t="shared" si="103"/>
        <v>5931989.4831999997</v>
      </c>
      <c r="Z393" s="41">
        <v>85816627.6197</v>
      </c>
      <c r="AA393" s="46">
        <f t="shared" si="114"/>
        <v>294330571.84299999</v>
      </c>
    </row>
    <row r="394" spans="1:27" ht="24.9" customHeight="1">
      <c r="A394" s="152"/>
      <c r="B394" s="154"/>
      <c r="C394" s="37">
        <v>7</v>
      </c>
      <c r="D394" s="41" t="s">
        <v>906</v>
      </c>
      <c r="E394" s="41">
        <v>228701714.00839999</v>
      </c>
      <c r="F394" s="41">
        <f t="shared" si="110"/>
        <v>-11651464.66</v>
      </c>
      <c r="G394" s="41">
        <v>2370323.9279999998</v>
      </c>
      <c r="H394" s="41">
        <v>6586413.5241999999</v>
      </c>
      <c r="I394" s="41">
        <v>6932161.1381000001</v>
      </c>
      <c r="J394" s="41">
        <v>0</v>
      </c>
      <c r="K394" s="41">
        <f t="shared" ref="K394:K413" si="115">I394-J394</f>
        <v>6932161.1381000001</v>
      </c>
      <c r="L394" s="55">
        <v>117395362.2709</v>
      </c>
      <c r="M394" s="46">
        <f t="shared" si="113"/>
        <v>350334510.20959997</v>
      </c>
      <c r="N394" s="45"/>
      <c r="O394" s="154"/>
      <c r="P394" s="47">
        <v>5</v>
      </c>
      <c r="Q394" s="154"/>
      <c r="R394" s="41" t="s">
        <v>907</v>
      </c>
      <c r="S394" s="41">
        <v>170340040.36449999</v>
      </c>
      <c r="T394" s="41">
        <v>0</v>
      </c>
      <c r="U394" s="41">
        <v>1765448.3933999999</v>
      </c>
      <c r="V394" s="41">
        <v>4409672.6980999997</v>
      </c>
      <c r="W394" s="41">
        <v>5163164.6627000002</v>
      </c>
      <c r="X394" s="41">
        <v>0</v>
      </c>
      <c r="Y394" s="41">
        <f t="shared" si="103"/>
        <v>5163164.6627000002</v>
      </c>
      <c r="Z394" s="41">
        <v>77694727.836999997</v>
      </c>
      <c r="AA394" s="46">
        <f t="shared" si="114"/>
        <v>259373053.95569998</v>
      </c>
    </row>
    <row r="395" spans="1:27" ht="24.9" customHeight="1">
      <c r="A395" s="152"/>
      <c r="B395" s="154"/>
      <c r="C395" s="37">
        <v>8</v>
      </c>
      <c r="D395" s="41" t="s">
        <v>908</v>
      </c>
      <c r="E395" s="41">
        <v>155818088.19060001</v>
      </c>
      <c r="F395" s="41">
        <f t="shared" si="110"/>
        <v>-11651464.66</v>
      </c>
      <c r="G395" s="41">
        <v>1614939.1117</v>
      </c>
      <c r="H395" s="41">
        <v>4851462.0570999999</v>
      </c>
      <c r="I395" s="41">
        <v>4722990.8190000001</v>
      </c>
      <c r="J395" s="41">
        <v>0</v>
      </c>
      <c r="K395" s="41">
        <f t="shared" si="115"/>
        <v>4722990.8190000001</v>
      </c>
      <c r="L395" s="55">
        <v>85319046.7236</v>
      </c>
      <c r="M395" s="46">
        <f t="shared" si="113"/>
        <v>240675062.24200001</v>
      </c>
      <c r="N395" s="45"/>
      <c r="O395" s="154"/>
      <c r="P395" s="47">
        <v>6</v>
      </c>
      <c r="Q395" s="154"/>
      <c r="R395" s="41" t="s">
        <v>909</v>
      </c>
      <c r="S395" s="41">
        <v>236526960.57100001</v>
      </c>
      <c r="T395" s="41">
        <v>0</v>
      </c>
      <c r="U395" s="41">
        <v>2451426.8146000002</v>
      </c>
      <c r="V395" s="41">
        <v>5879734.3934000004</v>
      </c>
      <c r="W395" s="41">
        <v>7169351.6215000004</v>
      </c>
      <c r="X395" s="41">
        <v>0</v>
      </c>
      <c r="Y395" s="41">
        <f t="shared" si="103"/>
        <v>7169351.6215000004</v>
      </c>
      <c r="Z395" s="41">
        <v>104873679.9311</v>
      </c>
      <c r="AA395" s="46">
        <f t="shared" si="114"/>
        <v>356901153.33160001</v>
      </c>
    </row>
    <row r="396" spans="1:27" ht="24.9" customHeight="1">
      <c r="A396" s="152"/>
      <c r="B396" s="154"/>
      <c r="C396" s="37">
        <v>9</v>
      </c>
      <c r="D396" s="41" t="s">
        <v>910</v>
      </c>
      <c r="E396" s="41">
        <v>167498396.37169999</v>
      </c>
      <c r="F396" s="41">
        <f t="shared" si="110"/>
        <v>-11651464.66</v>
      </c>
      <c r="G396" s="41">
        <v>1735996.8574999999</v>
      </c>
      <c r="H396" s="41">
        <v>4994836.3414000003</v>
      </c>
      <c r="I396" s="41">
        <v>5077031.7967999997</v>
      </c>
      <c r="J396" s="41">
        <v>0</v>
      </c>
      <c r="K396" s="41">
        <f t="shared" si="115"/>
        <v>5077031.7967999997</v>
      </c>
      <c r="L396" s="55">
        <v>87969794.524399996</v>
      </c>
      <c r="M396" s="46">
        <f t="shared" si="113"/>
        <v>255624591.23179996</v>
      </c>
      <c r="N396" s="45"/>
      <c r="O396" s="154"/>
      <c r="P396" s="47">
        <v>7</v>
      </c>
      <c r="Q396" s="154"/>
      <c r="R396" s="41" t="s">
        <v>911</v>
      </c>
      <c r="S396" s="41">
        <v>179631965.03729999</v>
      </c>
      <c r="T396" s="41">
        <v>0</v>
      </c>
      <c r="U396" s="41">
        <v>1861752.3126000001</v>
      </c>
      <c r="V396" s="41">
        <v>5041964.7317000004</v>
      </c>
      <c r="W396" s="41">
        <v>5444811.5204999996</v>
      </c>
      <c r="X396" s="41">
        <v>0</v>
      </c>
      <c r="Y396" s="41">
        <f t="shared" si="103"/>
        <v>5444811.5204999996</v>
      </c>
      <c r="Z396" s="41">
        <v>89384737.138600007</v>
      </c>
      <c r="AA396" s="46">
        <f t="shared" si="114"/>
        <v>281365230.74070001</v>
      </c>
    </row>
    <row r="397" spans="1:27" ht="24.9" customHeight="1">
      <c r="A397" s="152"/>
      <c r="B397" s="154"/>
      <c r="C397" s="37">
        <v>10</v>
      </c>
      <c r="D397" s="41" t="s">
        <v>912</v>
      </c>
      <c r="E397" s="41">
        <v>168671507.68470001</v>
      </c>
      <c r="F397" s="41">
        <f t="shared" si="110"/>
        <v>-11651464.66</v>
      </c>
      <c r="G397" s="41">
        <v>1748155.2875999999</v>
      </c>
      <c r="H397" s="41">
        <v>5179895.4171000002</v>
      </c>
      <c r="I397" s="41">
        <v>5112589.8891000003</v>
      </c>
      <c r="J397" s="41">
        <v>0</v>
      </c>
      <c r="K397" s="41">
        <f t="shared" si="115"/>
        <v>5112589.8891000003</v>
      </c>
      <c r="L397" s="55">
        <v>91391223.549700007</v>
      </c>
      <c r="M397" s="46">
        <f t="shared" si="113"/>
        <v>260451907.16820008</v>
      </c>
      <c r="N397" s="45"/>
      <c r="O397" s="154"/>
      <c r="P397" s="47">
        <v>8</v>
      </c>
      <c r="Q397" s="154"/>
      <c r="R397" s="41" t="s">
        <v>826</v>
      </c>
      <c r="S397" s="41">
        <v>162975102.5034</v>
      </c>
      <c r="T397" s="41">
        <v>0</v>
      </c>
      <c r="U397" s="41">
        <v>1689116.2657000001</v>
      </c>
      <c r="V397" s="41">
        <v>4196351.91</v>
      </c>
      <c r="W397" s="41">
        <v>4939926.5630999999</v>
      </c>
      <c r="X397" s="41">
        <v>0</v>
      </c>
      <c r="Y397" s="41">
        <f t="shared" si="103"/>
        <v>4939926.5630999999</v>
      </c>
      <c r="Z397" s="41">
        <v>73750787.592600003</v>
      </c>
      <c r="AA397" s="46">
        <f t="shared" si="114"/>
        <v>247551284.8348</v>
      </c>
    </row>
    <row r="398" spans="1:27" ht="24.9" customHeight="1">
      <c r="A398" s="152"/>
      <c r="B398" s="154"/>
      <c r="C398" s="37">
        <v>11</v>
      </c>
      <c r="D398" s="41" t="s">
        <v>913</v>
      </c>
      <c r="E398" s="41">
        <v>156335176.27079999</v>
      </c>
      <c r="F398" s="41">
        <f t="shared" si="110"/>
        <v>-11651464.66</v>
      </c>
      <c r="G398" s="41">
        <v>1620298.3467000001</v>
      </c>
      <c r="H398" s="41">
        <v>4384106.8256999999</v>
      </c>
      <c r="I398" s="41">
        <v>4738664.2385</v>
      </c>
      <c r="J398" s="41">
        <v>0</v>
      </c>
      <c r="K398" s="41">
        <f t="shared" si="115"/>
        <v>4738664.2385</v>
      </c>
      <c r="L398" s="55">
        <v>76678439.676499993</v>
      </c>
      <c r="M398" s="46">
        <f t="shared" si="113"/>
        <v>232105220.69820002</v>
      </c>
      <c r="N398" s="45"/>
      <c r="O398" s="154"/>
      <c r="P398" s="47">
        <v>9</v>
      </c>
      <c r="Q398" s="154"/>
      <c r="R398" s="41" t="s">
        <v>914</v>
      </c>
      <c r="S398" s="41">
        <v>176180694.57780001</v>
      </c>
      <c r="T398" s="41">
        <v>0</v>
      </c>
      <c r="U398" s="41">
        <v>1825982.4497</v>
      </c>
      <c r="V398" s="41">
        <v>4461628.4903999995</v>
      </c>
      <c r="W398" s="41">
        <v>5340200.3108000001</v>
      </c>
      <c r="X398" s="41">
        <v>0</v>
      </c>
      <c r="Y398" s="41">
        <f t="shared" si="103"/>
        <v>5340200.3108000001</v>
      </c>
      <c r="Z398" s="41">
        <v>78655302.480599999</v>
      </c>
      <c r="AA398" s="46">
        <f t="shared" si="114"/>
        <v>266463808.30929998</v>
      </c>
    </row>
    <row r="399" spans="1:27" ht="24.9" customHeight="1">
      <c r="A399" s="152"/>
      <c r="B399" s="154"/>
      <c r="C399" s="37">
        <v>12</v>
      </c>
      <c r="D399" s="41" t="s">
        <v>915</v>
      </c>
      <c r="E399" s="41">
        <v>153159056.89489999</v>
      </c>
      <c r="F399" s="41">
        <f t="shared" si="110"/>
        <v>-11651464.66</v>
      </c>
      <c r="G399" s="41">
        <v>1587380.2211</v>
      </c>
      <c r="H399" s="41">
        <v>4776240.1432999996</v>
      </c>
      <c r="I399" s="41">
        <v>4642393.1134000001</v>
      </c>
      <c r="J399" s="41">
        <v>0</v>
      </c>
      <c r="K399" s="41">
        <f t="shared" si="115"/>
        <v>4642393.1134000001</v>
      </c>
      <c r="L399" s="55">
        <v>83928320.881200001</v>
      </c>
      <c r="M399" s="46">
        <f t="shared" si="113"/>
        <v>236441926.59390002</v>
      </c>
      <c r="N399" s="45"/>
      <c r="O399" s="154"/>
      <c r="P399" s="47">
        <v>10</v>
      </c>
      <c r="Q399" s="154"/>
      <c r="R399" s="41" t="s">
        <v>916</v>
      </c>
      <c r="S399" s="41">
        <v>232544148.73809999</v>
      </c>
      <c r="T399" s="41">
        <v>0</v>
      </c>
      <c r="U399" s="41">
        <v>2410147.9188999999</v>
      </c>
      <c r="V399" s="41">
        <v>5128650.9918</v>
      </c>
      <c r="W399" s="41">
        <v>7048628.8997</v>
      </c>
      <c r="X399" s="41">
        <v>0</v>
      </c>
      <c r="Y399" s="41">
        <f t="shared" si="103"/>
        <v>7048628.8997</v>
      </c>
      <c r="Z399" s="41">
        <v>90987419.337500006</v>
      </c>
      <c r="AA399" s="46">
        <f t="shared" si="114"/>
        <v>338118995.88600004</v>
      </c>
    </row>
    <row r="400" spans="1:27" ht="24.9" customHeight="1">
      <c r="A400" s="152"/>
      <c r="B400" s="154"/>
      <c r="C400" s="37">
        <v>13</v>
      </c>
      <c r="D400" s="41" t="s">
        <v>917</v>
      </c>
      <c r="E400" s="41">
        <v>160029560.3206</v>
      </c>
      <c r="F400" s="41">
        <f t="shared" si="110"/>
        <v>-11651464.66</v>
      </c>
      <c r="G400" s="41">
        <v>1658587.9018999999</v>
      </c>
      <c r="H400" s="41">
        <v>4876867.9704</v>
      </c>
      <c r="I400" s="41">
        <v>4850644.4467000002</v>
      </c>
      <c r="J400" s="41">
        <v>0</v>
      </c>
      <c r="K400" s="41">
        <f t="shared" si="115"/>
        <v>4850644.4467000002</v>
      </c>
      <c r="L400" s="55">
        <v>85788759.051300004</v>
      </c>
      <c r="M400" s="46">
        <f t="shared" si="113"/>
        <v>245552955.0309</v>
      </c>
      <c r="N400" s="45"/>
      <c r="O400" s="154"/>
      <c r="P400" s="47">
        <v>11</v>
      </c>
      <c r="Q400" s="154"/>
      <c r="R400" s="41" t="s">
        <v>918</v>
      </c>
      <c r="S400" s="41">
        <v>145195907.9596</v>
      </c>
      <c r="T400" s="41">
        <v>0</v>
      </c>
      <c r="U400" s="41">
        <v>1504848.0785000001</v>
      </c>
      <c r="V400" s="41">
        <v>3842710.1557999998</v>
      </c>
      <c r="W400" s="41">
        <v>4401022.6812000005</v>
      </c>
      <c r="X400" s="41">
        <v>0</v>
      </c>
      <c r="Y400" s="41">
        <f t="shared" si="103"/>
        <v>4401022.6812000005</v>
      </c>
      <c r="Z400" s="41">
        <v>67212550.235200003</v>
      </c>
      <c r="AA400" s="46">
        <f t="shared" si="114"/>
        <v>222157039.1103</v>
      </c>
    </row>
    <row r="401" spans="1:27" ht="24.9" customHeight="1">
      <c r="A401" s="152"/>
      <c r="B401" s="154"/>
      <c r="C401" s="37">
        <v>14</v>
      </c>
      <c r="D401" s="41" t="s">
        <v>919</v>
      </c>
      <c r="E401" s="41">
        <v>142747085.91769999</v>
      </c>
      <c r="F401" s="41">
        <f t="shared" si="110"/>
        <v>-11651464.66</v>
      </c>
      <c r="G401" s="41">
        <v>1479467.8513</v>
      </c>
      <c r="H401" s="41">
        <v>4477261.8411999997</v>
      </c>
      <c r="I401" s="41">
        <v>4326796.6129999999</v>
      </c>
      <c r="J401" s="41">
        <v>0</v>
      </c>
      <c r="K401" s="41">
        <f t="shared" si="115"/>
        <v>4326796.6129999999</v>
      </c>
      <c r="L401" s="55">
        <v>78400718.211500004</v>
      </c>
      <c r="M401" s="46">
        <f t="shared" si="113"/>
        <v>219779865.77469999</v>
      </c>
      <c r="N401" s="45"/>
      <c r="O401" s="154"/>
      <c r="P401" s="47">
        <v>12</v>
      </c>
      <c r="Q401" s="154"/>
      <c r="R401" s="41" t="s">
        <v>920</v>
      </c>
      <c r="S401" s="41">
        <v>167703673.58050001</v>
      </c>
      <c r="T401" s="41">
        <v>0</v>
      </c>
      <c r="U401" s="41">
        <v>1738124.4038</v>
      </c>
      <c r="V401" s="41">
        <v>4497231.3349000001</v>
      </c>
      <c r="W401" s="41">
        <v>5083253.9395000003</v>
      </c>
      <c r="X401" s="41">
        <v>0</v>
      </c>
      <c r="Y401" s="41">
        <f t="shared" si="103"/>
        <v>5083253.9395000003</v>
      </c>
      <c r="Z401" s="41">
        <v>79313538.803800002</v>
      </c>
      <c r="AA401" s="46">
        <f t="shared" si="114"/>
        <v>258335822.0625</v>
      </c>
    </row>
    <row r="402" spans="1:27" ht="24.9" customHeight="1">
      <c r="A402" s="152"/>
      <c r="B402" s="154"/>
      <c r="C402" s="37">
        <v>15</v>
      </c>
      <c r="D402" s="41" t="s">
        <v>921</v>
      </c>
      <c r="E402" s="41">
        <v>142002197.095</v>
      </c>
      <c r="F402" s="41">
        <f t="shared" si="110"/>
        <v>-11651464.66</v>
      </c>
      <c r="G402" s="41">
        <v>1471747.6301</v>
      </c>
      <c r="H402" s="41">
        <v>4098633.9021999999</v>
      </c>
      <c r="I402" s="41">
        <v>4304218.3417999996</v>
      </c>
      <c r="J402" s="41">
        <v>0</v>
      </c>
      <c r="K402" s="41">
        <f t="shared" si="115"/>
        <v>4304218.3417999996</v>
      </c>
      <c r="L402" s="55">
        <v>71400528.593999997</v>
      </c>
      <c r="M402" s="46">
        <f t="shared" si="113"/>
        <v>211625860.90310001</v>
      </c>
      <c r="N402" s="45"/>
      <c r="O402" s="154"/>
      <c r="P402" s="47">
        <v>13</v>
      </c>
      <c r="Q402" s="154"/>
      <c r="R402" s="41" t="s">
        <v>922</v>
      </c>
      <c r="S402" s="41">
        <v>177676529.05610001</v>
      </c>
      <c r="T402" s="41">
        <v>0</v>
      </c>
      <c r="U402" s="41">
        <v>1841485.6665000001</v>
      </c>
      <c r="V402" s="41">
        <v>4915560.6427999996</v>
      </c>
      <c r="W402" s="41">
        <v>5385540.4417000003</v>
      </c>
      <c r="X402" s="41">
        <v>0</v>
      </c>
      <c r="Y402" s="41">
        <f t="shared" si="103"/>
        <v>5385540.4417000003</v>
      </c>
      <c r="Z402" s="41">
        <v>87047739.522300005</v>
      </c>
      <c r="AA402" s="46">
        <f t="shared" si="114"/>
        <v>276866855.32940006</v>
      </c>
    </row>
    <row r="403" spans="1:27" ht="24.9" customHeight="1">
      <c r="A403" s="152"/>
      <c r="B403" s="154"/>
      <c r="C403" s="37">
        <v>16</v>
      </c>
      <c r="D403" s="41" t="s">
        <v>923</v>
      </c>
      <c r="E403" s="41">
        <v>153471837.20590001</v>
      </c>
      <c r="F403" s="41">
        <f t="shared" si="110"/>
        <v>-11651464.66</v>
      </c>
      <c r="G403" s="41">
        <v>1590621.9574</v>
      </c>
      <c r="H403" s="41">
        <v>4794247.3147999998</v>
      </c>
      <c r="I403" s="41">
        <v>4651873.7748999996</v>
      </c>
      <c r="J403" s="41">
        <v>0</v>
      </c>
      <c r="K403" s="41">
        <f t="shared" si="115"/>
        <v>4651873.7748999996</v>
      </c>
      <c r="L403" s="55">
        <v>84261242.997500002</v>
      </c>
      <c r="M403" s="46">
        <f t="shared" si="113"/>
        <v>237118358.5905</v>
      </c>
      <c r="N403" s="45"/>
      <c r="O403" s="155"/>
      <c r="P403" s="47">
        <v>14</v>
      </c>
      <c r="Q403" s="155"/>
      <c r="R403" s="41" t="s">
        <v>924</v>
      </c>
      <c r="S403" s="41">
        <v>196227200.54750001</v>
      </c>
      <c r="T403" s="41">
        <v>0</v>
      </c>
      <c r="U403" s="41">
        <v>2033749.6410999999</v>
      </c>
      <c r="V403" s="41">
        <v>5144592.4412000002</v>
      </c>
      <c r="W403" s="41">
        <v>5947828.5055999998</v>
      </c>
      <c r="X403" s="41">
        <v>0</v>
      </c>
      <c r="Y403" s="41">
        <f t="shared" si="103"/>
        <v>5947828.5055999998</v>
      </c>
      <c r="Z403" s="41">
        <v>91282149.748500004</v>
      </c>
      <c r="AA403" s="46">
        <f t="shared" si="114"/>
        <v>300635520.88389999</v>
      </c>
    </row>
    <row r="404" spans="1:27" ht="24.9" customHeight="1">
      <c r="A404" s="152"/>
      <c r="B404" s="154"/>
      <c r="C404" s="37">
        <v>17</v>
      </c>
      <c r="D404" s="41" t="s">
        <v>925</v>
      </c>
      <c r="E404" s="41">
        <v>175254199.03799999</v>
      </c>
      <c r="F404" s="41">
        <f t="shared" si="110"/>
        <v>-11651464.66</v>
      </c>
      <c r="G404" s="41">
        <v>1816380.0094999999</v>
      </c>
      <c r="H404" s="41">
        <v>5461310.9660999998</v>
      </c>
      <c r="I404" s="41">
        <v>5312117.3713999996</v>
      </c>
      <c r="J404" s="41">
        <v>0</v>
      </c>
      <c r="K404" s="41">
        <f t="shared" si="115"/>
        <v>5312117.3713999996</v>
      </c>
      <c r="L404" s="55">
        <v>96594120.645300001</v>
      </c>
      <c r="M404" s="46">
        <f t="shared" si="113"/>
        <v>272786663.37029999</v>
      </c>
      <c r="N404" s="45"/>
      <c r="O404" s="37"/>
      <c r="P404" s="146" t="s">
        <v>926</v>
      </c>
      <c r="Q404" s="147"/>
      <c r="R404" s="42"/>
      <c r="S404" s="42">
        <f t="shared" ref="S404:W404" si="116">SUM(S390:S403)</f>
        <v>2523442330.8674002</v>
      </c>
      <c r="T404" s="42">
        <f t="shared" si="116"/>
        <v>0</v>
      </c>
      <c r="U404" s="42">
        <f t="shared" si="116"/>
        <v>26153611.325699996</v>
      </c>
      <c r="V404" s="42">
        <f t="shared" si="116"/>
        <v>64996954.360799998</v>
      </c>
      <c r="W404" s="42">
        <f t="shared" si="116"/>
        <v>76487878.265699998</v>
      </c>
      <c r="X404" s="42">
        <f t="shared" ref="X404:Z404" si="117">SUM(X390:X403)</f>
        <v>0</v>
      </c>
      <c r="Y404" s="42">
        <f t="shared" si="103"/>
        <v>76487878.265699998</v>
      </c>
      <c r="Z404" s="42">
        <f t="shared" si="117"/>
        <v>1148026479.7975001</v>
      </c>
      <c r="AA404" s="49">
        <f t="shared" si="114"/>
        <v>3839107254.6170998</v>
      </c>
    </row>
    <row r="405" spans="1:27" ht="24.9" customHeight="1">
      <c r="A405" s="152"/>
      <c r="B405" s="154"/>
      <c r="C405" s="37">
        <v>18</v>
      </c>
      <c r="D405" s="41" t="s">
        <v>927</v>
      </c>
      <c r="E405" s="41">
        <v>210703158.63550001</v>
      </c>
      <c r="F405" s="41">
        <f t="shared" si="110"/>
        <v>-11651464.66</v>
      </c>
      <c r="G405" s="41">
        <v>2183782.2283000001</v>
      </c>
      <c r="H405" s="41">
        <v>6119626.1606999999</v>
      </c>
      <c r="I405" s="41">
        <v>6386608.2259</v>
      </c>
      <c r="J405" s="41">
        <v>0</v>
      </c>
      <c r="K405" s="41">
        <f t="shared" si="115"/>
        <v>6386608.2259</v>
      </c>
      <c r="L405" s="55">
        <v>108765254.1388</v>
      </c>
      <c r="M405" s="46">
        <f t="shared" si="113"/>
        <v>322506964.72920001</v>
      </c>
      <c r="N405" s="45"/>
      <c r="O405" s="153">
        <v>37</v>
      </c>
      <c r="P405" s="47">
        <v>1</v>
      </c>
      <c r="Q405" s="153" t="s">
        <v>928</v>
      </c>
      <c r="R405" s="41" t="s">
        <v>929</v>
      </c>
      <c r="S405" s="41">
        <v>129621951.3417</v>
      </c>
      <c r="T405" s="41">
        <v>0</v>
      </c>
      <c r="U405" s="41">
        <v>1343435.5496</v>
      </c>
      <c r="V405" s="41">
        <v>11109084.864</v>
      </c>
      <c r="W405" s="41">
        <v>3928961.6068000002</v>
      </c>
      <c r="X405" s="41">
        <v>0</v>
      </c>
      <c r="Y405" s="41">
        <f t="shared" si="103"/>
        <v>3928961.6068000002</v>
      </c>
      <c r="Z405" s="41">
        <v>280109588.42540002</v>
      </c>
      <c r="AA405" s="46">
        <f t="shared" si="114"/>
        <v>426113021.78750002</v>
      </c>
    </row>
    <row r="406" spans="1:27" ht="24.9" customHeight="1">
      <c r="A406" s="152"/>
      <c r="B406" s="154"/>
      <c r="C406" s="37">
        <v>19</v>
      </c>
      <c r="D406" s="41" t="s">
        <v>930</v>
      </c>
      <c r="E406" s="41">
        <v>144863626.5758</v>
      </c>
      <c r="F406" s="41">
        <f t="shared" si="110"/>
        <v>-11651464.66</v>
      </c>
      <c r="G406" s="41">
        <v>1501404.2279999999</v>
      </c>
      <c r="H406" s="41">
        <v>4654099.1782</v>
      </c>
      <c r="I406" s="41">
        <v>4390950.9241000004</v>
      </c>
      <c r="J406" s="41">
        <v>0</v>
      </c>
      <c r="K406" s="41">
        <f t="shared" si="115"/>
        <v>4390950.9241000004</v>
      </c>
      <c r="L406" s="55">
        <v>81670141.206499994</v>
      </c>
      <c r="M406" s="46">
        <f t="shared" si="113"/>
        <v>225428757.4526</v>
      </c>
      <c r="N406" s="45"/>
      <c r="O406" s="154"/>
      <c r="P406" s="47">
        <v>2</v>
      </c>
      <c r="Q406" s="154"/>
      <c r="R406" s="41" t="s">
        <v>931</v>
      </c>
      <c r="S406" s="41">
        <v>330894161.34460002</v>
      </c>
      <c r="T406" s="41">
        <v>0</v>
      </c>
      <c r="U406" s="41">
        <v>3429472.9781999998</v>
      </c>
      <c r="V406" s="41">
        <v>17035674.598700002</v>
      </c>
      <c r="W406" s="41">
        <v>10029709.0296</v>
      </c>
      <c r="X406" s="41">
        <v>0</v>
      </c>
      <c r="Y406" s="41">
        <f t="shared" si="103"/>
        <v>10029709.0296</v>
      </c>
      <c r="Z406" s="41">
        <v>389682199.56080002</v>
      </c>
      <c r="AA406" s="46">
        <f t="shared" si="114"/>
        <v>751071217.51190007</v>
      </c>
    </row>
    <row r="407" spans="1:27" ht="24.9" customHeight="1">
      <c r="A407" s="152"/>
      <c r="B407" s="154"/>
      <c r="C407" s="37">
        <v>20</v>
      </c>
      <c r="D407" s="41" t="s">
        <v>932</v>
      </c>
      <c r="E407" s="41">
        <v>139585752.36230001</v>
      </c>
      <c r="F407" s="41">
        <f t="shared" si="110"/>
        <v>-11651464.66</v>
      </c>
      <c r="G407" s="41">
        <v>1446702.9697</v>
      </c>
      <c r="H407" s="41">
        <v>4405891.5527999997</v>
      </c>
      <c r="I407" s="41">
        <v>4230973.66</v>
      </c>
      <c r="J407" s="41">
        <v>0</v>
      </c>
      <c r="K407" s="41">
        <f t="shared" si="115"/>
        <v>4230973.66</v>
      </c>
      <c r="L407" s="55">
        <v>77081202.401299998</v>
      </c>
      <c r="M407" s="46">
        <f t="shared" si="113"/>
        <v>215099058.28610003</v>
      </c>
      <c r="N407" s="45"/>
      <c r="O407" s="154"/>
      <c r="P407" s="47">
        <v>3</v>
      </c>
      <c r="Q407" s="154"/>
      <c r="R407" s="41" t="s">
        <v>933</v>
      </c>
      <c r="S407" s="41">
        <v>186383632.2994</v>
      </c>
      <c r="T407" s="41">
        <v>0</v>
      </c>
      <c r="U407" s="41">
        <v>1931728.3447</v>
      </c>
      <c r="V407" s="41">
        <v>12498073.137800001</v>
      </c>
      <c r="W407" s="41">
        <v>5649460.8192999996</v>
      </c>
      <c r="X407" s="41">
        <v>0</v>
      </c>
      <c r="Y407" s="41">
        <f t="shared" si="103"/>
        <v>5649460.8192999996</v>
      </c>
      <c r="Z407" s="41">
        <v>305789630.2051</v>
      </c>
      <c r="AA407" s="46">
        <f t="shared" si="114"/>
        <v>512252524.80630004</v>
      </c>
    </row>
    <row r="408" spans="1:27" ht="24.9" customHeight="1">
      <c r="A408" s="152"/>
      <c r="B408" s="154"/>
      <c r="C408" s="37">
        <v>21</v>
      </c>
      <c r="D408" s="41" t="s">
        <v>934</v>
      </c>
      <c r="E408" s="41">
        <v>203377883.52090001</v>
      </c>
      <c r="F408" s="41">
        <f t="shared" si="110"/>
        <v>-11651464.66</v>
      </c>
      <c r="G408" s="41">
        <v>2107861.1754999999</v>
      </c>
      <c r="H408" s="41">
        <v>6148151.2320999997</v>
      </c>
      <c r="I408" s="41">
        <v>6164572.3409000002</v>
      </c>
      <c r="J408" s="41">
        <v>0</v>
      </c>
      <c r="K408" s="41">
        <f t="shared" si="115"/>
        <v>6164572.3409000002</v>
      </c>
      <c r="L408" s="55">
        <v>109292634.4199</v>
      </c>
      <c r="M408" s="46">
        <f t="shared" si="113"/>
        <v>315439638.02930003</v>
      </c>
      <c r="N408" s="45"/>
      <c r="O408" s="154"/>
      <c r="P408" s="47">
        <v>4</v>
      </c>
      <c r="Q408" s="154"/>
      <c r="R408" s="41" t="s">
        <v>935</v>
      </c>
      <c r="S408" s="41">
        <v>159733243.87650001</v>
      </c>
      <c r="T408" s="41">
        <v>0</v>
      </c>
      <c r="U408" s="41">
        <v>1655516.8015000001</v>
      </c>
      <c r="V408" s="41">
        <v>11926534.732999999</v>
      </c>
      <c r="W408" s="41">
        <v>4841662.8202999998</v>
      </c>
      <c r="X408" s="41">
        <v>0</v>
      </c>
      <c r="Y408" s="41">
        <f t="shared" si="103"/>
        <v>4841662.8202999998</v>
      </c>
      <c r="Z408" s="41">
        <v>295222852.6505</v>
      </c>
      <c r="AA408" s="46">
        <f t="shared" si="114"/>
        <v>473379810.88180006</v>
      </c>
    </row>
    <row r="409" spans="1:27" ht="24.9" customHeight="1">
      <c r="A409" s="152"/>
      <c r="B409" s="154"/>
      <c r="C409" s="37">
        <v>22</v>
      </c>
      <c r="D409" s="41" t="s">
        <v>936</v>
      </c>
      <c r="E409" s="41">
        <v>135355883.12720001</v>
      </c>
      <c r="F409" s="41">
        <f t="shared" si="110"/>
        <v>-11651464.66</v>
      </c>
      <c r="G409" s="41">
        <v>1402863.507</v>
      </c>
      <c r="H409" s="41">
        <v>4303667.1118999999</v>
      </c>
      <c r="I409" s="41">
        <v>4102762.3990000002</v>
      </c>
      <c r="J409" s="41">
        <v>0</v>
      </c>
      <c r="K409" s="41">
        <f t="shared" si="115"/>
        <v>4102762.3990000002</v>
      </c>
      <c r="L409" s="55">
        <v>75191245.542699993</v>
      </c>
      <c r="M409" s="46">
        <f t="shared" si="113"/>
        <v>208704957.02780002</v>
      </c>
      <c r="N409" s="45"/>
      <c r="O409" s="154"/>
      <c r="P409" s="47">
        <v>5</v>
      </c>
      <c r="Q409" s="154"/>
      <c r="R409" s="41" t="s">
        <v>937</v>
      </c>
      <c r="S409" s="41">
        <v>151773742.3256</v>
      </c>
      <c r="T409" s="41">
        <v>0</v>
      </c>
      <c r="U409" s="41">
        <v>1573022.4613000001</v>
      </c>
      <c r="V409" s="41">
        <v>11429419.934900001</v>
      </c>
      <c r="W409" s="41">
        <v>4600402.9435999999</v>
      </c>
      <c r="X409" s="41">
        <v>0</v>
      </c>
      <c r="Y409" s="41">
        <f t="shared" si="103"/>
        <v>4600402.9435999999</v>
      </c>
      <c r="Z409" s="41">
        <v>286032041.5941</v>
      </c>
      <c r="AA409" s="46">
        <f t="shared" si="114"/>
        <v>455408629.25949997</v>
      </c>
    </row>
    <row r="410" spans="1:27" ht="24.9" customHeight="1">
      <c r="A410" s="152"/>
      <c r="B410" s="154"/>
      <c r="C410" s="37">
        <v>23</v>
      </c>
      <c r="D410" s="41" t="s">
        <v>938</v>
      </c>
      <c r="E410" s="41">
        <v>136601813.24720001</v>
      </c>
      <c r="F410" s="41">
        <f t="shared" si="110"/>
        <v>-11651464.66</v>
      </c>
      <c r="G410" s="41">
        <v>1415776.6502</v>
      </c>
      <c r="H410" s="41">
        <v>4265224.9282</v>
      </c>
      <c r="I410" s="41">
        <v>4140527.6968999999</v>
      </c>
      <c r="J410" s="41">
        <v>0</v>
      </c>
      <c r="K410" s="41">
        <f t="shared" si="115"/>
        <v>4140527.6968999999</v>
      </c>
      <c r="L410" s="55">
        <v>74480514.644500002</v>
      </c>
      <c r="M410" s="46">
        <f t="shared" si="113"/>
        <v>209252392.50700003</v>
      </c>
      <c r="N410" s="45"/>
      <c r="O410" s="155"/>
      <c r="P410" s="47">
        <v>6</v>
      </c>
      <c r="Q410" s="155"/>
      <c r="R410" s="41" t="s">
        <v>939</v>
      </c>
      <c r="S410" s="41">
        <v>156120231.3827</v>
      </c>
      <c r="T410" s="41">
        <v>0</v>
      </c>
      <c r="U410" s="41">
        <v>1618070.6021</v>
      </c>
      <c r="V410" s="41">
        <v>11334528.396</v>
      </c>
      <c r="W410" s="41">
        <v>4732149.0596000003</v>
      </c>
      <c r="X410" s="41">
        <v>0</v>
      </c>
      <c r="Y410" s="41">
        <f t="shared" si="103"/>
        <v>4732149.0596000003</v>
      </c>
      <c r="Z410" s="41">
        <v>284277657.68129998</v>
      </c>
      <c r="AA410" s="46">
        <f t="shared" si="114"/>
        <v>458082637.12169999</v>
      </c>
    </row>
    <row r="411" spans="1:27" ht="24.9" customHeight="1">
      <c r="A411" s="152"/>
      <c r="B411" s="154"/>
      <c r="C411" s="37">
        <v>24</v>
      </c>
      <c r="D411" s="41" t="s">
        <v>940</v>
      </c>
      <c r="E411" s="41">
        <v>176232775.2132</v>
      </c>
      <c r="F411" s="41">
        <f t="shared" si="110"/>
        <v>-11651464.66</v>
      </c>
      <c r="G411" s="41">
        <v>1826522.227</v>
      </c>
      <c r="H411" s="41">
        <v>5319031.2675999999</v>
      </c>
      <c r="I411" s="41">
        <v>5341778.9232000001</v>
      </c>
      <c r="J411" s="41">
        <v>0</v>
      </c>
      <c r="K411" s="41">
        <f t="shared" si="115"/>
        <v>5341778.9232000001</v>
      </c>
      <c r="L411" s="55">
        <v>93963609.883499995</v>
      </c>
      <c r="M411" s="46">
        <f t="shared" si="113"/>
        <v>271032252.8545</v>
      </c>
      <c r="N411" s="45"/>
      <c r="O411" s="37"/>
      <c r="P411" s="146" t="s">
        <v>941</v>
      </c>
      <c r="Q411" s="147"/>
      <c r="R411" s="64"/>
      <c r="S411" s="64">
        <f>SUM(S405:S410)</f>
        <v>1114526962.5705001</v>
      </c>
      <c r="T411" s="64">
        <f t="shared" ref="T411:W411" si="118">SUM(T405:T410)</f>
        <v>0</v>
      </c>
      <c r="U411" s="64">
        <f t="shared" si="118"/>
        <v>11551246.737399999</v>
      </c>
      <c r="V411" s="64">
        <f t="shared" si="118"/>
        <v>75333315.664399996</v>
      </c>
      <c r="W411" s="64">
        <f t="shared" si="118"/>
        <v>33782346.279200003</v>
      </c>
      <c r="X411" s="64">
        <f t="shared" ref="X411" si="119">SUM(X405:X410)</f>
        <v>0</v>
      </c>
      <c r="Y411" s="42">
        <f t="shared" si="103"/>
        <v>33782346.279200003</v>
      </c>
      <c r="Z411" s="64">
        <f>SUM(Z405:Z410)</f>
        <v>1841113970.1172001</v>
      </c>
      <c r="AA411" s="64">
        <f>SUM(AA405:AA410)</f>
        <v>3076307841.3687</v>
      </c>
    </row>
    <row r="412" spans="1:27" ht="24.9" customHeight="1">
      <c r="A412" s="152"/>
      <c r="B412" s="154"/>
      <c r="C412" s="37">
        <v>25</v>
      </c>
      <c r="D412" s="41" t="s">
        <v>942</v>
      </c>
      <c r="E412" s="41">
        <v>180070819.01280001</v>
      </c>
      <c r="F412" s="41">
        <f t="shared" si="110"/>
        <v>-11651464.66</v>
      </c>
      <c r="G412" s="41">
        <v>1866300.7091000001</v>
      </c>
      <c r="H412" s="41">
        <v>5575789.8304000003</v>
      </c>
      <c r="I412" s="41">
        <v>5458113.5916999998</v>
      </c>
      <c r="J412" s="41">
        <v>0</v>
      </c>
      <c r="K412" s="41">
        <f t="shared" si="115"/>
        <v>5458113.5916999998</v>
      </c>
      <c r="L412" s="55">
        <v>98710641.046499997</v>
      </c>
      <c r="M412" s="46">
        <f t="shared" si="113"/>
        <v>280030199.53049999</v>
      </c>
      <c r="N412" s="45"/>
      <c r="O412" s="145" t="s">
        <v>943</v>
      </c>
      <c r="P412" s="146"/>
      <c r="Q412" s="147"/>
      <c r="R412" s="65"/>
      <c r="S412" s="65">
        <v>122662827787.97</v>
      </c>
      <c r="T412" s="65">
        <f>-1416977216.93</f>
        <v>-1416977216.9300001</v>
      </c>
      <c r="U412" s="65">
        <v>1271309386.72</v>
      </c>
      <c r="V412" s="65">
        <v>3839926221.5999999</v>
      </c>
      <c r="W412" s="65">
        <v>3718024115.2399998</v>
      </c>
      <c r="X412" s="65">
        <v>726502803.73000002</v>
      </c>
      <c r="Y412" s="70">
        <f t="shared" si="103"/>
        <v>2991521311.5099998</v>
      </c>
      <c r="Z412" s="65">
        <v>70993735268.470001</v>
      </c>
      <c r="AA412" s="70">
        <f>S412+T412+U412+V412+Y412+Z412</f>
        <v>200342342759.34003</v>
      </c>
    </row>
    <row r="413" spans="1:27">
      <c r="A413" s="37"/>
      <c r="B413" s="38"/>
      <c r="C413" s="56"/>
      <c r="D413" s="57"/>
      <c r="E413" s="57">
        <f>SUM(E388:E412)</f>
        <v>4025159722.6145005</v>
      </c>
      <c r="F413" s="57">
        <f t="shared" ref="F413:I413" si="120">SUM(F388:F412)</f>
        <v>-291286616.5</v>
      </c>
      <c r="G413" s="57">
        <f t="shared" si="120"/>
        <v>41717800.174000002</v>
      </c>
      <c r="H413" s="57">
        <f t="shared" si="120"/>
        <v>123691677.47329998</v>
      </c>
      <c r="I413" s="57">
        <f t="shared" si="120"/>
        <v>122006325.68349999</v>
      </c>
      <c r="J413" s="41">
        <v>0</v>
      </c>
      <c r="K413" s="41">
        <f t="shared" si="115"/>
        <v>122006325.68349999</v>
      </c>
      <c r="L413" s="57">
        <f t="shared" ref="L413" si="121">SUM(L388:L412)</f>
        <v>2177442877.0794997</v>
      </c>
      <c r="M413" s="46">
        <f t="shared" ref="M413" si="122">E413+F413+I413-J413+L413</f>
        <v>6033322308.8775005</v>
      </c>
      <c r="N413" s="63">
        <v>0</v>
      </c>
      <c r="P413" s="150"/>
      <c r="Q413" s="151"/>
      <c r="R413" s="149"/>
      <c r="S413" s="61"/>
      <c r="T413" s="61"/>
      <c r="U413" s="61"/>
      <c r="V413" s="61"/>
      <c r="W413" s="61"/>
      <c r="X413" s="61"/>
      <c r="Y413" s="61"/>
      <c r="Z413" s="61"/>
      <c r="AA413" s="63"/>
    </row>
    <row r="414" spans="1:27" ht="16.8">
      <c r="D414" s="58"/>
      <c r="E414" s="59"/>
      <c r="F414" s="59"/>
      <c r="G414" s="59"/>
      <c r="H414" s="59"/>
      <c r="I414" s="59"/>
      <c r="J414" s="59"/>
      <c r="K414" s="59"/>
      <c r="L414" s="59"/>
      <c r="M414" s="59"/>
      <c r="R414" s="63"/>
      <c r="S414" s="66"/>
      <c r="T414" s="67"/>
      <c r="U414" s="67"/>
      <c r="V414" s="67"/>
      <c r="W414" s="68"/>
      <c r="X414" s="68"/>
      <c r="Y414" s="68"/>
      <c r="Z414" s="69"/>
    </row>
    <row r="415" spans="1:27">
      <c r="C415" s="60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S415" s="69"/>
      <c r="W415" s="69"/>
      <c r="X415" s="69"/>
      <c r="Y415" s="69"/>
      <c r="Z415" s="69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topLeftCell="A28" workbookViewId="0">
      <selection activeCell="C44" sqref="C44"/>
    </sheetView>
  </sheetViews>
  <sheetFormatPr defaultColWidth="8.88671875" defaultRowHeight="18"/>
  <cols>
    <col min="1" max="1" width="8.88671875" style="1"/>
    <col min="2" max="2" width="26.109375" style="1" customWidth="1"/>
    <col min="3" max="3" width="26.33203125" style="1" customWidth="1"/>
    <col min="4" max="4" width="21.33203125" style="1" customWidth="1"/>
    <col min="5" max="5" width="22.33203125" style="1" customWidth="1"/>
    <col min="6" max="16384" width="8.88671875" style="1"/>
  </cols>
  <sheetData>
    <row r="1" spans="1:5">
      <c r="A1" s="165" t="s">
        <v>121</v>
      </c>
      <c r="B1" s="165"/>
      <c r="C1" s="165"/>
      <c r="D1" s="165"/>
      <c r="E1" s="165"/>
    </row>
    <row r="2" spans="1:5">
      <c r="A2" s="165" t="s">
        <v>62</v>
      </c>
      <c r="B2" s="165"/>
      <c r="C2" s="165"/>
      <c r="D2" s="165"/>
      <c r="E2" s="165"/>
    </row>
    <row r="3" spans="1:5" ht="51" customHeight="1">
      <c r="A3" s="166" t="s">
        <v>944</v>
      </c>
      <c r="B3" s="166"/>
      <c r="C3" s="166"/>
      <c r="D3" s="166"/>
      <c r="E3" s="166"/>
    </row>
    <row r="4" spans="1:5" ht="34.5" customHeight="1">
      <c r="A4" s="27" t="s">
        <v>945</v>
      </c>
      <c r="B4" s="27" t="s">
        <v>123</v>
      </c>
      <c r="C4" s="28" t="s">
        <v>946</v>
      </c>
      <c r="D4" s="26" t="s">
        <v>947</v>
      </c>
      <c r="E4" s="5" t="s">
        <v>948</v>
      </c>
    </row>
    <row r="5" spans="1:5">
      <c r="A5" s="29"/>
      <c r="B5" s="29"/>
      <c r="C5" s="122" t="s">
        <v>27</v>
      </c>
      <c r="D5" s="122" t="s">
        <v>27</v>
      </c>
      <c r="E5" s="122" t="s">
        <v>27</v>
      </c>
    </row>
    <row r="6" spans="1:5">
      <c r="A6" s="30">
        <v>1</v>
      </c>
      <c r="B6" s="31" t="s">
        <v>85</v>
      </c>
      <c r="C6" s="32">
        <v>109042355.88310701</v>
      </c>
      <c r="D6" s="9">
        <v>1130143.2804</v>
      </c>
      <c r="E6" s="9">
        <f>C6+D6</f>
        <v>110172499.163507</v>
      </c>
    </row>
    <row r="7" spans="1:5">
      <c r="A7" s="30">
        <v>2</v>
      </c>
      <c r="B7" s="31" t="s">
        <v>86</v>
      </c>
      <c r="C7" s="32">
        <v>116002315.03998201</v>
      </c>
      <c r="D7" s="9">
        <v>1202278.1036</v>
      </c>
      <c r="E7" s="9">
        <f t="shared" ref="E7:E41" si="0">C7+D7</f>
        <v>117204593.143582</v>
      </c>
    </row>
    <row r="8" spans="1:5">
      <c r="A8" s="30">
        <v>3</v>
      </c>
      <c r="B8" s="31" t="s">
        <v>87</v>
      </c>
      <c r="C8" s="32">
        <v>117080315.43714701</v>
      </c>
      <c r="D8" s="9">
        <v>1213450.7796</v>
      </c>
      <c r="E8" s="9">
        <f t="shared" si="0"/>
        <v>118293766.216747</v>
      </c>
    </row>
    <row r="9" spans="1:5">
      <c r="A9" s="30">
        <v>4</v>
      </c>
      <c r="B9" s="31" t="s">
        <v>88</v>
      </c>
      <c r="C9" s="32">
        <v>115784998.359586</v>
      </c>
      <c r="D9" s="9">
        <v>1200025.7774</v>
      </c>
      <c r="E9" s="9">
        <f t="shared" si="0"/>
        <v>116985024.136986</v>
      </c>
    </row>
    <row r="10" spans="1:5">
      <c r="A10" s="30">
        <v>5</v>
      </c>
      <c r="B10" s="31" t="s">
        <v>89</v>
      </c>
      <c r="C10" s="32">
        <v>139293232.27907899</v>
      </c>
      <c r="D10" s="9">
        <v>1443671.2156</v>
      </c>
      <c r="E10" s="9">
        <f t="shared" si="0"/>
        <v>140736903.494679</v>
      </c>
    </row>
    <row r="11" spans="1:5">
      <c r="A11" s="30">
        <v>6</v>
      </c>
      <c r="B11" s="31" t="s">
        <v>90</v>
      </c>
      <c r="C11" s="32">
        <v>103037400.258303</v>
      </c>
      <c r="D11" s="9">
        <v>1067906.3615999999</v>
      </c>
      <c r="E11" s="9">
        <f t="shared" si="0"/>
        <v>104105306.619903</v>
      </c>
    </row>
    <row r="12" spans="1:5" ht="30" customHeight="1">
      <c r="A12" s="30">
        <v>7</v>
      </c>
      <c r="B12" s="31" t="s">
        <v>91</v>
      </c>
      <c r="C12" s="32">
        <v>130596409.73787799</v>
      </c>
      <c r="D12" s="9">
        <v>1353535.0893000001</v>
      </c>
      <c r="E12" s="9">
        <f t="shared" si="0"/>
        <v>131949944.827178</v>
      </c>
    </row>
    <row r="13" spans="1:5">
      <c r="A13" s="30">
        <v>8</v>
      </c>
      <c r="B13" s="31" t="s">
        <v>92</v>
      </c>
      <c r="C13" s="32">
        <v>144682105.693672</v>
      </c>
      <c r="D13" s="9">
        <v>1499522.8984999999</v>
      </c>
      <c r="E13" s="9">
        <f t="shared" si="0"/>
        <v>146181628.592172</v>
      </c>
    </row>
    <row r="14" spans="1:5">
      <c r="A14" s="30">
        <v>9</v>
      </c>
      <c r="B14" s="31" t="s">
        <v>93</v>
      </c>
      <c r="C14" s="32">
        <v>117100282.47422101</v>
      </c>
      <c r="D14" s="9">
        <v>1213657.7233</v>
      </c>
      <c r="E14" s="9">
        <f t="shared" si="0"/>
        <v>118313940.197521</v>
      </c>
    </row>
    <row r="15" spans="1:5">
      <c r="A15" s="30">
        <v>10</v>
      </c>
      <c r="B15" s="31" t="s">
        <v>94</v>
      </c>
      <c r="C15" s="32">
        <v>118238610.73993701</v>
      </c>
      <c r="D15" s="9">
        <v>1225455.6527</v>
      </c>
      <c r="E15" s="9">
        <f t="shared" si="0"/>
        <v>119464066.39263701</v>
      </c>
    </row>
    <row r="16" spans="1:5">
      <c r="A16" s="30">
        <v>11</v>
      </c>
      <c r="B16" s="31" t="s">
        <v>95</v>
      </c>
      <c r="C16" s="32">
        <v>104181432.748184</v>
      </c>
      <c r="D16" s="9">
        <v>1079763.4113</v>
      </c>
      <c r="E16" s="9">
        <f t="shared" si="0"/>
        <v>105261196.159484</v>
      </c>
    </row>
    <row r="17" spans="1:5">
      <c r="A17" s="30">
        <v>12</v>
      </c>
      <c r="B17" s="31" t="s">
        <v>96</v>
      </c>
      <c r="C17" s="32">
        <v>108886294.31866699</v>
      </c>
      <c r="D17" s="9">
        <v>1128525.8178999999</v>
      </c>
      <c r="E17" s="9">
        <f t="shared" si="0"/>
        <v>110014820.136567</v>
      </c>
    </row>
    <row r="18" spans="1:5">
      <c r="A18" s="30">
        <v>13</v>
      </c>
      <c r="B18" s="31" t="s">
        <v>97</v>
      </c>
      <c r="C18" s="32">
        <v>104122643.772826</v>
      </c>
      <c r="D18" s="9">
        <v>1079154.1072</v>
      </c>
      <c r="E18" s="9">
        <f t="shared" si="0"/>
        <v>105201797.880026</v>
      </c>
    </row>
    <row r="19" spans="1:5">
      <c r="A19" s="30">
        <v>14</v>
      </c>
      <c r="B19" s="31" t="s">
        <v>98</v>
      </c>
      <c r="C19" s="32">
        <v>117110389.019228</v>
      </c>
      <c r="D19" s="9">
        <v>1213762.4701</v>
      </c>
      <c r="E19" s="9">
        <f t="shared" si="0"/>
        <v>118324151.489328</v>
      </c>
    </row>
    <row r="20" spans="1:5">
      <c r="A20" s="30">
        <v>15</v>
      </c>
      <c r="B20" s="31" t="s">
        <v>99</v>
      </c>
      <c r="C20" s="32">
        <v>109686741.06783199</v>
      </c>
      <c r="D20" s="9">
        <v>1136821.8557</v>
      </c>
      <c r="E20" s="9">
        <f t="shared" si="0"/>
        <v>110823562.92353199</v>
      </c>
    </row>
    <row r="21" spans="1:5">
      <c r="A21" s="30">
        <v>16</v>
      </c>
      <c r="B21" s="31" t="s">
        <v>100</v>
      </c>
      <c r="C21" s="32">
        <v>121074900.19865599</v>
      </c>
      <c r="D21" s="9">
        <v>1254851.6931</v>
      </c>
      <c r="E21" s="9">
        <f t="shared" si="0"/>
        <v>122329751.891756</v>
      </c>
    </row>
    <row r="22" spans="1:5">
      <c r="A22" s="30">
        <v>17</v>
      </c>
      <c r="B22" s="31" t="s">
        <v>101</v>
      </c>
      <c r="C22" s="32">
        <v>130227286.581043</v>
      </c>
      <c r="D22" s="9">
        <v>1349709.4010000001</v>
      </c>
      <c r="E22" s="9">
        <f t="shared" si="0"/>
        <v>131576995.982043</v>
      </c>
    </row>
    <row r="23" spans="1:5">
      <c r="A23" s="30">
        <v>18</v>
      </c>
      <c r="B23" s="31" t="s">
        <v>102</v>
      </c>
      <c r="C23" s="32">
        <v>152576413.022883</v>
      </c>
      <c r="D23" s="9">
        <v>1581341.5486999999</v>
      </c>
      <c r="E23" s="9">
        <f t="shared" si="0"/>
        <v>154157754.571583</v>
      </c>
    </row>
    <row r="24" spans="1:5">
      <c r="A24" s="30">
        <v>19</v>
      </c>
      <c r="B24" s="31" t="s">
        <v>103</v>
      </c>
      <c r="C24" s="32">
        <v>184710734.27764201</v>
      </c>
      <c r="D24" s="9">
        <v>1914389.9953999999</v>
      </c>
      <c r="E24" s="9">
        <f t="shared" si="0"/>
        <v>186625124.27304202</v>
      </c>
    </row>
    <row r="25" spans="1:5">
      <c r="A25" s="30">
        <v>20</v>
      </c>
      <c r="B25" s="31" t="s">
        <v>104</v>
      </c>
      <c r="C25" s="32">
        <v>143145562.20634699</v>
      </c>
      <c r="D25" s="9">
        <v>1483597.7627999999</v>
      </c>
      <c r="E25" s="9">
        <f t="shared" si="0"/>
        <v>144629159.969147</v>
      </c>
    </row>
    <row r="26" spans="1:5">
      <c r="A26" s="30">
        <v>21</v>
      </c>
      <c r="B26" s="31" t="s">
        <v>105</v>
      </c>
      <c r="C26" s="32">
        <v>122962752.095667</v>
      </c>
      <c r="D26" s="9">
        <v>1274417.8801</v>
      </c>
      <c r="E26" s="9">
        <f t="shared" si="0"/>
        <v>124237169.975767</v>
      </c>
    </row>
    <row r="27" spans="1:5">
      <c r="A27" s="30">
        <v>22</v>
      </c>
      <c r="B27" s="31" t="s">
        <v>106</v>
      </c>
      <c r="C27" s="32">
        <v>128704880.169073</v>
      </c>
      <c r="D27" s="9">
        <v>1333930.7859</v>
      </c>
      <c r="E27" s="9">
        <f t="shared" si="0"/>
        <v>130038810.954973</v>
      </c>
    </row>
    <row r="28" spans="1:5">
      <c r="A28" s="30">
        <v>23</v>
      </c>
      <c r="B28" s="31" t="s">
        <v>107</v>
      </c>
      <c r="C28" s="32">
        <v>103658424.786622</v>
      </c>
      <c r="D28" s="9">
        <v>1074342.821</v>
      </c>
      <c r="E28" s="9">
        <f t="shared" si="0"/>
        <v>104732767.607622</v>
      </c>
    </row>
    <row r="29" spans="1:5">
      <c r="A29" s="30">
        <v>24</v>
      </c>
      <c r="B29" s="31" t="s">
        <v>108</v>
      </c>
      <c r="C29" s="32">
        <v>156000197.82212001</v>
      </c>
      <c r="D29" s="9">
        <v>1616826.5430999999</v>
      </c>
      <c r="E29" s="9">
        <f t="shared" si="0"/>
        <v>157617024.36522001</v>
      </c>
    </row>
    <row r="30" spans="1:5">
      <c r="A30" s="30">
        <v>25</v>
      </c>
      <c r="B30" s="31" t="s">
        <v>109</v>
      </c>
      <c r="C30" s="32">
        <v>107390350.815475</v>
      </c>
      <c r="D30" s="9">
        <v>1113021.4709999999</v>
      </c>
      <c r="E30" s="9">
        <f t="shared" si="0"/>
        <v>108503372.286475</v>
      </c>
    </row>
    <row r="31" spans="1:5">
      <c r="A31" s="30">
        <v>26</v>
      </c>
      <c r="B31" s="31" t="s">
        <v>110</v>
      </c>
      <c r="C31" s="32">
        <v>137938124.17268601</v>
      </c>
      <c r="D31" s="9">
        <v>1429626.5234999999</v>
      </c>
      <c r="E31" s="9">
        <f t="shared" si="0"/>
        <v>139367750.69618601</v>
      </c>
    </row>
    <row r="32" spans="1:5">
      <c r="A32" s="30">
        <v>27</v>
      </c>
      <c r="B32" s="31" t="s">
        <v>111</v>
      </c>
      <c r="C32" s="32">
        <v>108187939.140467</v>
      </c>
      <c r="D32" s="9">
        <v>1121287.8833999999</v>
      </c>
      <c r="E32" s="9">
        <f t="shared" si="0"/>
        <v>109309227.023867</v>
      </c>
    </row>
    <row r="33" spans="1:5">
      <c r="A33" s="30">
        <v>28</v>
      </c>
      <c r="B33" s="31" t="s">
        <v>112</v>
      </c>
      <c r="C33" s="32">
        <v>108402271.564239</v>
      </c>
      <c r="D33" s="9">
        <v>1123509.2804</v>
      </c>
      <c r="E33" s="9">
        <f t="shared" si="0"/>
        <v>109525780.84463899</v>
      </c>
    </row>
    <row r="34" spans="1:5">
      <c r="A34" s="30">
        <v>29</v>
      </c>
      <c r="B34" s="31" t="s">
        <v>113</v>
      </c>
      <c r="C34" s="32">
        <v>106204639.17282601</v>
      </c>
      <c r="D34" s="9">
        <v>1100732.4480000001</v>
      </c>
      <c r="E34" s="9">
        <f t="shared" si="0"/>
        <v>107305371.62082601</v>
      </c>
    </row>
    <row r="35" spans="1:5">
      <c r="A35" s="30">
        <v>30</v>
      </c>
      <c r="B35" s="31" t="s">
        <v>114</v>
      </c>
      <c r="C35" s="32">
        <v>130610839.08593</v>
      </c>
      <c r="D35" s="9">
        <v>1353684.6388000001</v>
      </c>
      <c r="E35" s="9">
        <f t="shared" si="0"/>
        <v>131964523.72473</v>
      </c>
    </row>
    <row r="36" spans="1:5">
      <c r="A36" s="30">
        <v>31</v>
      </c>
      <c r="B36" s="31" t="s">
        <v>115</v>
      </c>
      <c r="C36" s="32">
        <v>121602995.323898</v>
      </c>
      <c r="D36" s="9">
        <v>1260325.0081</v>
      </c>
      <c r="E36" s="9">
        <f t="shared" si="0"/>
        <v>122863320.33199801</v>
      </c>
    </row>
    <row r="37" spans="1:5">
      <c r="A37" s="30">
        <v>32</v>
      </c>
      <c r="B37" s="31" t="s">
        <v>116</v>
      </c>
      <c r="C37" s="32">
        <v>125587120.058615</v>
      </c>
      <c r="D37" s="9">
        <v>1301617.5109000001</v>
      </c>
      <c r="E37" s="9">
        <f t="shared" si="0"/>
        <v>126888737.569515</v>
      </c>
    </row>
    <row r="38" spans="1:5">
      <c r="A38" s="30">
        <v>33</v>
      </c>
      <c r="B38" s="31" t="s">
        <v>117</v>
      </c>
      <c r="C38" s="32">
        <v>128338635.559745</v>
      </c>
      <c r="D38" s="9">
        <v>1330134.9316</v>
      </c>
      <c r="E38" s="9">
        <f t="shared" si="0"/>
        <v>129668770.491345</v>
      </c>
    </row>
    <row r="39" spans="1:5">
      <c r="A39" s="30">
        <v>34</v>
      </c>
      <c r="B39" s="31" t="s">
        <v>118</v>
      </c>
      <c r="C39" s="32">
        <v>112173329.58488099</v>
      </c>
      <c r="D39" s="9">
        <v>1162593.5046999999</v>
      </c>
      <c r="E39" s="9">
        <f t="shared" si="0"/>
        <v>113335923.089581</v>
      </c>
    </row>
    <row r="40" spans="1:5">
      <c r="A40" s="30">
        <v>35</v>
      </c>
      <c r="B40" s="31" t="s">
        <v>119</v>
      </c>
      <c r="C40" s="32">
        <v>115636303.169</v>
      </c>
      <c r="D40" s="9">
        <v>1198484.6617999999</v>
      </c>
      <c r="E40" s="9">
        <f t="shared" si="0"/>
        <v>116834787.8308</v>
      </c>
    </row>
    <row r="41" spans="1:5">
      <c r="A41" s="30">
        <v>36</v>
      </c>
      <c r="B41" s="31" t="s">
        <v>120</v>
      </c>
      <c r="C41" s="32">
        <v>115882574.72956701</v>
      </c>
      <c r="D41" s="9">
        <v>1201037.0841999999</v>
      </c>
      <c r="E41" s="9">
        <f t="shared" si="0"/>
        <v>117083611.813767</v>
      </c>
    </row>
    <row r="42" spans="1:5">
      <c r="A42" s="165" t="s">
        <v>26</v>
      </c>
      <c r="B42" s="165"/>
      <c r="C42" s="33">
        <f>SUM(C6:C41)</f>
        <v>4415861800.3670301</v>
      </c>
      <c r="D42" s="33">
        <f t="shared" ref="D42:E42" si="1">SUM(D6:D41)</f>
        <v>45767137.921700001</v>
      </c>
      <c r="E42" s="33">
        <f t="shared" si="1"/>
        <v>4461628938.2887325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6"/>
  <sheetViews>
    <sheetView zoomScale="87" zoomScaleNormal="87" workbookViewId="0">
      <pane xSplit="2" ySplit="6" topLeftCell="F35" activePane="bottomRight" state="frozen"/>
      <selection pane="topRight"/>
      <selection pane="bottomLeft"/>
      <selection pane="bottomRight" activeCell="M46" sqref="M46"/>
    </sheetView>
  </sheetViews>
  <sheetFormatPr defaultColWidth="8.88671875" defaultRowHeight="18"/>
  <cols>
    <col min="1" max="1" width="8.88671875" style="1"/>
    <col min="2" max="2" width="17.6640625" style="1" customWidth="1"/>
    <col min="3" max="3" width="25.5546875" style="1" customWidth="1"/>
    <col min="4" max="9" width="25.44140625" style="1" customWidth="1"/>
    <col min="10" max="10" width="26.33203125" style="1" customWidth="1"/>
    <col min="11" max="11" width="29.5546875" style="1" customWidth="1"/>
    <col min="12" max="16384" width="8.88671875" style="1"/>
  </cols>
  <sheetData>
    <row r="1" spans="1:11">
      <c r="A1" s="167" t="s">
        <v>17</v>
      </c>
      <c r="B1" s="168"/>
      <c r="C1" s="168"/>
      <c r="D1" s="168"/>
      <c r="E1" s="168"/>
      <c r="F1" s="168"/>
      <c r="G1" s="168"/>
      <c r="H1" s="168"/>
      <c r="I1" s="168"/>
      <c r="J1" s="168"/>
      <c r="K1" s="169"/>
    </row>
    <row r="2" spans="1:11">
      <c r="A2" s="167" t="s">
        <v>62</v>
      </c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33" customHeight="1">
      <c r="A3" s="170" t="s">
        <v>949</v>
      </c>
      <c r="B3" s="171"/>
      <c r="C3" s="171"/>
      <c r="D3" s="171"/>
      <c r="E3" s="171"/>
      <c r="F3" s="171"/>
      <c r="G3" s="171"/>
      <c r="H3" s="171"/>
      <c r="I3" s="171"/>
      <c r="J3" s="171"/>
      <c r="K3" s="172"/>
    </row>
    <row r="4" spans="1:11" ht="48" customHeight="1">
      <c r="A4" s="11" t="s">
        <v>20</v>
      </c>
      <c r="B4" s="11" t="s">
        <v>129</v>
      </c>
      <c r="C4" s="12" t="s">
        <v>47</v>
      </c>
      <c r="D4" s="13" t="s">
        <v>125</v>
      </c>
      <c r="E4" s="12" t="s">
        <v>23</v>
      </c>
      <c r="F4" s="12" t="s">
        <v>24</v>
      </c>
      <c r="G4" s="14" t="s">
        <v>948</v>
      </c>
      <c r="H4" s="15" t="s">
        <v>75</v>
      </c>
      <c r="I4" s="15" t="s">
        <v>76</v>
      </c>
      <c r="J4" s="23" t="s">
        <v>25</v>
      </c>
      <c r="K4" s="2" t="s">
        <v>950</v>
      </c>
    </row>
    <row r="5" spans="1:11" ht="22.95" customHeight="1">
      <c r="A5" s="11"/>
      <c r="B5" s="11" t="s">
        <v>951</v>
      </c>
      <c r="C5" s="12" t="s">
        <v>952</v>
      </c>
      <c r="D5" s="13" t="s">
        <v>953</v>
      </c>
      <c r="E5" s="12" t="s">
        <v>954</v>
      </c>
      <c r="F5" s="12" t="s">
        <v>955</v>
      </c>
      <c r="G5" s="14" t="s">
        <v>956</v>
      </c>
      <c r="H5" s="15" t="s">
        <v>957</v>
      </c>
      <c r="I5" s="15" t="s">
        <v>958</v>
      </c>
      <c r="J5" s="23" t="s">
        <v>959</v>
      </c>
      <c r="K5" s="2" t="s">
        <v>960</v>
      </c>
    </row>
    <row r="6" spans="1:11">
      <c r="A6" s="11"/>
      <c r="B6" s="11"/>
      <c r="C6" s="122" t="s">
        <v>27</v>
      </c>
      <c r="D6" s="122" t="s">
        <v>27</v>
      </c>
      <c r="E6" s="122" t="s">
        <v>27</v>
      </c>
      <c r="F6" s="122" t="s">
        <v>27</v>
      </c>
      <c r="G6" s="122" t="s">
        <v>27</v>
      </c>
      <c r="H6" s="122" t="s">
        <v>27</v>
      </c>
      <c r="I6" s="122" t="s">
        <v>27</v>
      </c>
      <c r="J6" s="122" t="s">
        <v>27</v>
      </c>
      <c r="K6" s="122" t="s">
        <v>27</v>
      </c>
    </row>
    <row r="7" spans="1:11">
      <c r="A7" s="17">
        <v>1</v>
      </c>
      <c r="B7" s="18" t="s">
        <v>85</v>
      </c>
      <c r="C7" s="19">
        <v>2546010398.4731102</v>
      </c>
      <c r="D7" s="19">
        <v>0</v>
      </c>
      <c r="E7" s="19">
        <v>26387512.6362</v>
      </c>
      <c r="F7" s="19">
        <v>82257463.092800006</v>
      </c>
      <c r="G7" s="20">
        <v>77171937.3336</v>
      </c>
      <c r="H7" s="20">
        <f>G7/2</f>
        <v>38585968.6668</v>
      </c>
      <c r="I7" s="19">
        <f>G7-H7</f>
        <v>38585968.6668</v>
      </c>
      <c r="J7" s="19">
        <v>1234663836.7583001</v>
      </c>
      <c r="K7" s="24">
        <f>C7+D7+E7+F7+I7+J7</f>
        <v>3927905179.6272106</v>
      </c>
    </row>
    <row r="8" spans="1:11">
      <c r="A8" s="17">
        <v>2</v>
      </c>
      <c r="B8" s="18" t="s">
        <v>86</v>
      </c>
      <c r="C8" s="19">
        <v>3211426705.6442699</v>
      </c>
      <c r="D8" s="19">
        <f>-29166666.6901</f>
        <v>-29166666.690099999</v>
      </c>
      <c r="E8" s="19">
        <v>33284059.9659</v>
      </c>
      <c r="F8" s="19">
        <v>84768032.9463</v>
      </c>
      <c r="G8" s="20">
        <v>97341322.9683</v>
      </c>
      <c r="H8" s="20">
        <v>0</v>
      </c>
      <c r="I8" s="19">
        <f t="shared" ref="I8:I43" si="0">G8-H8</f>
        <v>97341322.9683</v>
      </c>
      <c r="J8" s="19">
        <v>1550042027.9161999</v>
      </c>
      <c r="K8" s="24">
        <f t="shared" ref="K8:K43" si="1">C8+D8+E8+F8+I8+J8</f>
        <v>4947695482.7508698</v>
      </c>
    </row>
    <row r="9" spans="1:11">
      <c r="A9" s="17">
        <v>3</v>
      </c>
      <c r="B9" s="18" t="s">
        <v>87</v>
      </c>
      <c r="C9" s="19">
        <v>4277431659.6455302</v>
      </c>
      <c r="D9" s="19">
        <v>0</v>
      </c>
      <c r="E9" s="19">
        <v>44332412.011100002</v>
      </c>
      <c r="F9" s="19">
        <v>118264553.9849</v>
      </c>
      <c r="G9" s="20">
        <v>129652922.1496</v>
      </c>
      <c r="H9" s="20">
        <f>G9/2</f>
        <v>64826461.0748</v>
      </c>
      <c r="I9" s="19">
        <f t="shared" si="0"/>
        <v>64826461.0748</v>
      </c>
      <c r="J9" s="19">
        <v>2109003750.2151</v>
      </c>
      <c r="K9" s="24">
        <f t="shared" si="1"/>
        <v>6613858836.9314308</v>
      </c>
    </row>
    <row r="10" spans="1:11">
      <c r="A10" s="17">
        <v>4</v>
      </c>
      <c r="B10" s="18" t="s">
        <v>88</v>
      </c>
      <c r="C10" s="19">
        <v>3228781596.0355301</v>
      </c>
      <c r="D10" s="19">
        <v>0</v>
      </c>
      <c r="E10" s="19">
        <v>33463930.5546</v>
      </c>
      <c r="F10" s="19">
        <v>120245251.3985</v>
      </c>
      <c r="G10" s="20">
        <v>97867365.797800004</v>
      </c>
      <c r="H10" s="20">
        <v>0</v>
      </c>
      <c r="I10" s="19">
        <f t="shared" si="0"/>
        <v>97867365.797800004</v>
      </c>
      <c r="J10" s="19">
        <v>1998070374.2377</v>
      </c>
      <c r="K10" s="24">
        <f t="shared" si="1"/>
        <v>5478428518.0241299</v>
      </c>
    </row>
    <row r="11" spans="1:11">
      <c r="A11" s="17">
        <v>5</v>
      </c>
      <c r="B11" s="18" t="s">
        <v>89</v>
      </c>
      <c r="C11" s="19">
        <v>3665306047.1176701</v>
      </c>
      <c r="D11" s="19">
        <v>0</v>
      </c>
      <c r="E11" s="19">
        <v>37988183.273900002</v>
      </c>
      <c r="F11" s="19">
        <v>93788125.707399994</v>
      </c>
      <c r="G11" s="20">
        <v>111098826.9118</v>
      </c>
      <c r="H11" s="20">
        <v>0</v>
      </c>
      <c r="I11" s="19">
        <f t="shared" si="0"/>
        <v>111098826.9118</v>
      </c>
      <c r="J11" s="19">
        <v>1680148864.0493</v>
      </c>
      <c r="K11" s="24">
        <f t="shared" si="1"/>
        <v>5588330047.06007</v>
      </c>
    </row>
    <row r="12" spans="1:11">
      <c r="A12" s="17">
        <v>6</v>
      </c>
      <c r="B12" s="18" t="s">
        <v>90</v>
      </c>
      <c r="C12" s="19">
        <v>1491913723.59466</v>
      </c>
      <c r="D12" s="19">
        <v>0</v>
      </c>
      <c r="E12" s="19">
        <v>15462581.0868</v>
      </c>
      <c r="F12" s="19">
        <v>38701032.064900003</v>
      </c>
      <c r="G12" s="20">
        <v>45221289.1404</v>
      </c>
      <c r="H12" s="20">
        <f>G12/2</f>
        <v>22610644.5702</v>
      </c>
      <c r="I12" s="19">
        <f t="shared" si="0"/>
        <v>22610644.5702</v>
      </c>
      <c r="J12" s="19">
        <v>773440330.44869995</v>
      </c>
      <c r="K12" s="24">
        <f t="shared" si="1"/>
        <v>2342128311.7652597</v>
      </c>
    </row>
    <row r="13" spans="1:11">
      <c r="A13" s="17">
        <v>7</v>
      </c>
      <c r="B13" s="18" t="s">
        <v>91</v>
      </c>
      <c r="C13" s="19">
        <v>3988420254.0434999</v>
      </c>
      <c r="D13" s="19">
        <f>-139538498.52</f>
        <v>-139538498.52000001</v>
      </c>
      <c r="E13" s="19">
        <v>41337022.784999996</v>
      </c>
      <c r="F13" s="19">
        <v>99487390.302300006</v>
      </c>
      <c r="G13" s="20">
        <v>120892718.30500001</v>
      </c>
      <c r="H13" s="20">
        <f t="shared" ref="H13:H38" si="2">G13/2</f>
        <v>60446359.152500004</v>
      </c>
      <c r="I13" s="19">
        <f t="shared" si="0"/>
        <v>60446359.152500004</v>
      </c>
      <c r="J13" s="19">
        <v>1786822867.7128999</v>
      </c>
      <c r="K13" s="24">
        <f t="shared" si="1"/>
        <v>5836975395.4762001</v>
      </c>
    </row>
    <row r="14" spans="1:11">
      <c r="A14" s="17">
        <v>8</v>
      </c>
      <c r="B14" s="18" t="s">
        <v>92</v>
      </c>
      <c r="C14" s="19">
        <v>4330229161.6653404</v>
      </c>
      <c r="D14" s="19">
        <v>0</v>
      </c>
      <c r="E14" s="19">
        <v>44879619.026600003</v>
      </c>
      <c r="F14" s="19">
        <v>107985212.28219999</v>
      </c>
      <c r="G14" s="20">
        <v>131253263.4208</v>
      </c>
      <c r="H14" s="20">
        <v>0</v>
      </c>
      <c r="I14" s="19">
        <f t="shared" si="0"/>
        <v>131253263.4208</v>
      </c>
      <c r="J14" s="19">
        <v>2164861188.441</v>
      </c>
      <c r="K14" s="24">
        <f t="shared" si="1"/>
        <v>6779208444.8359404</v>
      </c>
    </row>
    <row r="15" spans="1:11">
      <c r="A15" s="17">
        <v>9</v>
      </c>
      <c r="B15" s="18" t="s">
        <v>93</v>
      </c>
      <c r="C15" s="19">
        <v>2791562356.0353398</v>
      </c>
      <c r="D15" s="19">
        <f>-38551266.18</f>
        <v>-38551266.18</v>
      </c>
      <c r="E15" s="19">
        <v>28932476.862300001</v>
      </c>
      <c r="F15" s="19">
        <v>77305483.475700006</v>
      </c>
      <c r="G15" s="20">
        <v>84614844.986900002</v>
      </c>
      <c r="H15" s="20">
        <f t="shared" si="2"/>
        <v>42307422.493450001</v>
      </c>
      <c r="I15" s="19">
        <f t="shared" si="0"/>
        <v>42307422.493450001</v>
      </c>
      <c r="J15" s="19">
        <v>1284688064.0974</v>
      </c>
      <c r="K15" s="24">
        <f t="shared" si="1"/>
        <v>4186244536.7841902</v>
      </c>
    </row>
    <row r="16" spans="1:11">
      <c r="A16" s="17">
        <v>10</v>
      </c>
      <c r="B16" s="18" t="s">
        <v>94</v>
      </c>
      <c r="C16" s="19">
        <v>3576986787.89748</v>
      </c>
      <c r="D16" s="19">
        <v>0</v>
      </c>
      <c r="E16" s="19">
        <v>37072819.546400003</v>
      </c>
      <c r="F16" s="19">
        <v>133362542.24690001</v>
      </c>
      <c r="G16" s="20">
        <v>108421788.2234</v>
      </c>
      <c r="H16" s="20">
        <f t="shared" si="2"/>
        <v>54210894.111699998</v>
      </c>
      <c r="I16" s="19">
        <f t="shared" si="0"/>
        <v>54210894.111699998</v>
      </c>
      <c r="J16" s="19">
        <v>2055581103.3041999</v>
      </c>
      <c r="K16" s="24">
        <f t="shared" si="1"/>
        <v>5857214147.1066799</v>
      </c>
    </row>
    <row r="17" spans="1:11">
      <c r="A17" s="17">
        <v>11</v>
      </c>
      <c r="B17" s="18" t="s">
        <v>95</v>
      </c>
      <c r="C17" s="19">
        <v>2065017922.15835</v>
      </c>
      <c r="D17" s="19">
        <f>-52031315.108</f>
        <v>-52031315.108000003</v>
      </c>
      <c r="E17" s="19">
        <v>21402381.760699999</v>
      </c>
      <c r="F17" s="19">
        <v>54741941.662</v>
      </c>
      <c r="G17" s="20">
        <v>62592609.1175</v>
      </c>
      <c r="H17" s="20">
        <v>0</v>
      </c>
      <c r="I17" s="19">
        <f t="shared" si="0"/>
        <v>62592609.1175</v>
      </c>
      <c r="J17" s="19">
        <v>1031582063.7208</v>
      </c>
      <c r="K17" s="24">
        <f t="shared" si="1"/>
        <v>3183305603.3113499</v>
      </c>
    </row>
    <row r="18" spans="1:11">
      <c r="A18" s="17">
        <v>12</v>
      </c>
      <c r="B18" s="18" t="s">
        <v>96</v>
      </c>
      <c r="C18" s="19">
        <v>2736879040.7683501</v>
      </c>
      <c r="D18" s="19">
        <v>0</v>
      </c>
      <c r="E18" s="19">
        <v>28365724.788600001</v>
      </c>
      <c r="F18" s="19">
        <v>103238576.9393</v>
      </c>
      <c r="G18" s="20">
        <v>82957342.966800004</v>
      </c>
      <c r="H18" s="20">
        <f>G18/2</f>
        <v>41478671.483400002</v>
      </c>
      <c r="I18" s="19">
        <f t="shared" si="0"/>
        <v>41478671.483400002</v>
      </c>
      <c r="J18" s="19">
        <v>1420564369.3994</v>
      </c>
      <c r="K18" s="24">
        <f t="shared" si="1"/>
        <v>4330526383.3790503</v>
      </c>
    </row>
    <row r="19" spans="1:11">
      <c r="A19" s="17">
        <v>13</v>
      </c>
      <c r="B19" s="18" t="s">
        <v>97</v>
      </c>
      <c r="C19" s="19">
        <v>2173181209.5081601</v>
      </c>
      <c r="D19" s="19">
        <v>0</v>
      </c>
      <c r="E19" s="19">
        <v>22523414.1468</v>
      </c>
      <c r="F19" s="19">
        <v>67020921.995999999</v>
      </c>
      <c r="G19" s="20">
        <v>65871138.709600002</v>
      </c>
      <c r="H19" s="20">
        <v>0</v>
      </c>
      <c r="I19" s="19">
        <f t="shared" si="0"/>
        <v>65871138.709600002</v>
      </c>
      <c r="J19" s="19">
        <v>1129776016.2613001</v>
      </c>
      <c r="K19" s="24">
        <f t="shared" si="1"/>
        <v>3458372700.62186</v>
      </c>
    </row>
    <row r="20" spans="1:11">
      <c r="A20" s="17">
        <v>14</v>
      </c>
      <c r="B20" s="18" t="s">
        <v>98</v>
      </c>
      <c r="C20" s="19">
        <v>2780709794.6069899</v>
      </c>
      <c r="D20" s="19">
        <v>0</v>
      </c>
      <c r="E20" s="19">
        <v>28819998.098900001</v>
      </c>
      <c r="F20" s="19">
        <v>86631002.524200007</v>
      </c>
      <c r="G20" s="20">
        <v>84285893.780900002</v>
      </c>
      <c r="H20" s="20">
        <v>0</v>
      </c>
      <c r="I20" s="19">
        <f t="shared" si="0"/>
        <v>84285893.780900002</v>
      </c>
      <c r="J20" s="19">
        <v>1341060817.6833</v>
      </c>
      <c r="K20" s="24">
        <f t="shared" si="1"/>
        <v>4321507506.6942902</v>
      </c>
    </row>
    <row r="21" spans="1:11">
      <c r="A21" s="17">
        <v>15</v>
      </c>
      <c r="B21" s="18" t="s">
        <v>99</v>
      </c>
      <c r="C21" s="19">
        <v>1905344293.3863101</v>
      </c>
      <c r="D21" s="19">
        <f>-53983557.43</f>
        <v>-53983557.43</v>
      </c>
      <c r="E21" s="19">
        <v>19747482.826000001</v>
      </c>
      <c r="F21" s="19">
        <v>50694511.883199997</v>
      </c>
      <c r="G21" s="20">
        <v>57752753.286200002</v>
      </c>
      <c r="H21" s="20">
        <v>0</v>
      </c>
      <c r="I21" s="19">
        <f t="shared" si="0"/>
        <v>57752753.286200002</v>
      </c>
      <c r="J21" s="19">
        <v>913069134.45200002</v>
      </c>
      <c r="K21" s="24">
        <f t="shared" si="1"/>
        <v>2892624618.4037099</v>
      </c>
    </row>
    <row r="22" spans="1:11">
      <c r="A22" s="17">
        <v>16</v>
      </c>
      <c r="B22" s="18" t="s">
        <v>100</v>
      </c>
      <c r="C22" s="19">
        <v>3726769688.5020399</v>
      </c>
      <c r="D22" s="19">
        <v>0</v>
      </c>
      <c r="E22" s="19">
        <v>38625208.407499999</v>
      </c>
      <c r="F22" s="19">
        <v>115821217.6768</v>
      </c>
      <c r="G22" s="20">
        <v>112961846.9073</v>
      </c>
      <c r="H22" s="20">
        <f>G22/2</f>
        <v>56480923.453649998</v>
      </c>
      <c r="I22" s="19">
        <f t="shared" si="0"/>
        <v>56480923.453649998</v>
      </c>
      <c r="J22" s="19">
        <v>1847935977.8210001</v>
      </c>
      <c r="K22" s="24">
        <f t="shared" si="1"/>
        <v>5785633015.8609896</v>
      </c>
    </row>
    <row r="23" spans="1:11">
      <c r="A23" s="17">
        <v>17</v>
      </c>
      <c r="B23" s="18" t="s">
        <v>101</v>
      </c>
      <c r="C23" s="19">
        <v>3915322445.0025201</v>
      </c>
      <c r="D23" s="19">
        <v>0</v>
      </c>
      <c r="E23" s="19">
        <v>40579418.118000001</v>
      </c>
      <c r="F23" s="19">
        <v>106292111.0574</v>
      </c>
      <c r="G23" s="20">
        <v>118677055.8935</v>
      </c>
      <c r="H23" s="20">
        <v>0</v>
      </c>
      <c r="I23" s="19">
        <f t="shared" si="0"/>
        <v>118677055.8935</v>
      </c>
      <c r="J23" s="19">
        <v>2002384943.3884001</v>
      </c>
      <c r="K23" s="24">
        <f t="shared" si="1"/>
        <v>6183255973.4598198</v>
      </c>
    </row>
    <row r="24" spans="1:11">
      <c r="A24" s="17">
        <v>18</v>
      </c>
      <c r="B24" s="18" t="s">
        <v>102</v>
      </c>
      <c r="C24" s="19">
        <v>4403150831.4319401</v>
      </c>
      <c r="D24" s="19">
        <v>0</v>
      </c>
      <c r="E24" s="19">
        <v>45635398.1404</v>
      </c>
      <c r="F24" s="19">
        <v>127999628.86130001</v>
      </c>
      <c r="G24" s="20">
        <v>133463586.8874</v>
      </c>
      <c r="H24" s="20">
        <v>0</v>
      </c>
      <c r="I24" s="19">
        <f t="shared" si="0"/>
        <v>133463586.8874</v>
      </c>
      <c r="J24" s="19">
        <v>2067506936.1558001</v>
      </c>
      <c r="K24" s="24">
        <f t="shared" si="1"/>
        <v>6777756381.47684</v>
      </c>
    </row>
    <row r="25" spans="1:11">
      <c r="A25" s="17">
        <v>19</v>
      </c>
      <c r="B25" s="18" t="s">
        <v>103</v>
      </c>
      <c r="C25" s="19">
        <v>7010193498.8916502</v>
      </c>
      <c r="D25" s="19">
        <f>-512664445.0402</f>
        <v>-512664445.0402</v>
      </c>
      <c r="E25" s="19">
        <v>72655465.055099994</v>
      </c>
      <c r="F25" s="19">
        <v>215382653.91029999</v>
      </c>
      <c r="G25" s="20">
        <v>212485468.9183</v>
      </c>
      <c r="H25" s="20">
        <v>0</v>
      </c>
      <c r="I25" s="19">
        <f t="shared" si="0"/>
        <v>212485468.9183</v>
      </c>
      <c r="J25" s="19">
        <v>3789504607.9808998</v>
      </c>
      <c r="K25" s="24">
        <f t="shared" si="1"/>
        <v>10787557249.716049</v>
      </c>
    </row>
    <row r="26" spans="1:11">
      <c r="A26" s="17">
        <v>20</v>
      </c>
      <c r="B26" s="18" t="s">
        <v>104</v>
      </c>
      <c r="C26" s="19">
        <v>5336979634.2350502</v>
      </c>
      <c r="D26" s="19">
        <v>0</v>
      </c>
      <c r="E26" s="19">
        <v>55313842.246399999</v>
      </c>
      <c r="F26" s="19">
        <v>139173936.16350001</v>
      </c>
      <c r="G26" s="20">
        <v>161768804.29460001</v>
      </c>
      <c r="H26" s="20">
        <v>0</v>
      </c>
      <c r="I26" s="19">
        <f t="shared" si="0"/>
        <v>161768804.29460001</v>
      </c>
      <c r="J26" s="19">
        <v>2570826445.2834001</v>
      </c>
      <c r="K26" s="24">
        <f t="shared" si="1"/>
        <v>8264062662.22295</v>
      </c>
    </row>
    <row r="27" spans="1:11">
      <c r="A27" s="17">
        <v>21</v>
      </c>
      <c r="B27" s="18" t="s">
        <v>105</v>
      </c>
      <c r="C27" s="19">
        <v>3368207015.9849501</v>
      </c>
      <c r="D27" s="19">
        <v>0</v>
      </c>
      <c r="E27" s="19">
        <v>34908971.797799997</v>
      </c>
      <c r="F27" s="19">
        <v>83183485.547199994</v>
      </c>
      <c r="G27" s="20">
        <v>102093479.6331</v>
      </c>
      <c r="H27" s="20">
        <f t="shared" si="2"/>
        <v>51046739.816550002</v>
      </c>
      <c r="I27" s="19">
        <f t="shared" si="0"/>
        <v>51046739.816550002</v>
      </c>
      <c r="J27" s="19">
        <v>1478634803.9753001</v>
      </c>
      <c r="K27" s="24">
        <f t="shared" si="1"/>
        <v>5015981017.1218004</v>
      </c>
    </row>
    <row r="28" spans="1:11">
      <c r="A28" s="17">
        <v>22</v>
      </c>
      <c r="B28" s="18" t="s">
        <v>106</v>
      </c>
      <c r="C28" s="19">
        <v>3481288667.1818399</v>
      </c>
      <c r="D28" s="19">
        <f>-187142998.77</f>
        <v>-187142998.77000001</v>
      </c>
      <c r="E28" s="19">
        <v>36080979.383199997</v>
      </c>
      <c r="F28" s="19">
        <v>87198979.389300004</v>
      </c>
      <c r="G28" s="20">
        <v>105521089.3969</v>
      </c>
      <c r="H28" s="20">
        <f t="shared" si="2"/>
        <v>52760544.698449999</v>
      </c>
      <c r="I28" s="19">
        <f t="shared" si="0"/>
        <v>52760544.698449999</v>
      </c>
      <c r="J28" s="19">
        <v>1493235713.961</v>
      </c>
      <c r="K28" s="24">
        <f t="shared" si="1"/>
        <v>4963421885.8437901</v>
      </c>
    </row>
    <row r="29" spans="1:11">
      <c r="A29" s="17">
        <v>23</v>
      </c>
      <c r="B29" s="18" t="s">
        <v>107</v>
      </c>
      <c r="C29" s="19">
        <v>2463376379.3348498</v>
      </c>
      <c r="D29" s="19">
        <v>0</v>
      </c>
      <c r="E29" s="19">
        <v>25531072.2128</v>
      </c>
      <c r="F29" s="19">
        <v>73048495.157199994</v>
      </c>
      <c r="G29" s="20">
        <v>74667223.546200007</v>
      </c>
      <c r="H29" s="20">
        <f t="shared" si="2"/>
        <v>37333611.773100004</v>
      </c>
      <c r="I29" s="19">
        <f t="shared" si="0"/>
        <v>37333611.773100004</v>
      </c>
      <c r="J29" s="19">
        <v>1144625514.2349</v>
      </c>
      <c r="K29" s="24">
        <f t="shared" si="1"/>
        <v>3743915072.7128496</v>
      </c>
    </row>
    <row r="30" spans="1:11">
      <c r="A30" s="17">
        <v>24</v>
      </c>
      <c r="B30" s="18" t="s">
        <v>108</v>
      </c>
      <c r="C30" s="19">
        <v>4196352272.0924301</v>
      </c>
      <c r="D30" s="19">
        <v>0</v>
      </c>
      <c r="E30" s="19">
        <v>43492084.193099998</v>
      </c>
      <c r="F30" s="19">
        <v>353078253.51429999</v>
      </c>
      <c r="G30" s="20">
        <v>127195330.6884</v>
      </c>
      <c r="H30" s="20">
        <v>0</v>
      </c>
      <c r="I30" s="19">
        <f t="shared" si="0"/>
        <v>127195330.6884</v>
      </c>
      <c r="J30" s="19">
        <v>8575618391.5918999</v>
      </c>
      <c r="K30" s="24">
        <f t="shared" si="1"/>
        <v>13295736332.080132</v>
      </c>
    </row>
    <row r="31" spans="1:11">
      <c r="A31" s="17">
        <v>25</v>
      </c>
      <c r="B31" s="18" t="s">
        <v>109</v>
      </c>
      <c r="C31" s="19">
        <v>2197756304.0590301</v>
      </c>
      <c r="D31" s="19">
        <f>-39238127.24</f>
        <v>-39238127.240000002</v>
      </c>
      <c r="E31" s="19">
        <v>22778116.8059</v>
      </c>
      <c r="F31" s="19">
        <v>55729398.118900001</v>
      </c>
      <c r="G31" s="20">
        <v>66616032.6259</v>
      </c>
      <c r="H31" s="20">
        <v>0</v>
      </c>
      <c r="I31" s="19">
        <f t="shared" si="0"/>
        <v>66616032.6259</v>
      </c>
      <c r="J31" s="19">
        <v>927504766.63689995</v>
      </c>
      <c r="K31" s="24">
        <f t="shared" si="1"/>
        <v>3231146491.0066299</v>
      </c>
    </row>
    <row r="32" spans="1:11">
      <c r="A32" s="17">
        <v>26</v>
      </c>
      <c r="B32" s="18" t="s">
        <v>110</v>
      </c>
      <c r="C32" s="19">
        <v>4067877390.1915498</v>
      </c>
      <c r="D32" s="19">
        <v>0</v>
      </c>
      <c r="E32" s="19">
        <v>42160537.168799996</v>
      </c>
      <c r="F32" s="19">
        <v>105297039.0267</v>
      </c>
      <c r="G32" s="20">
        <v>123301137.82089999</v>
      </c>
      <c r="H32" s="20">
        <f t="shared" si="2"/>
        <v>61650568.910449997</v>
      </c>
      <c r="I32" s="19">
        <f t="shared" si="0"/>
        <v>61650568.910449997</v>
      </c>
      <c r="J32" s="19">
        <v>1829615155.2277999</v>
      </c>
      <c r="K32" s="24">
        <f t="shared" si="1"/>
        <v>6106600690.5252991</v>
      </c>
    </row>
    <row r="33" spans="1:11">
      <c r="A33" s="17">
        <v>27</v>
      </c>
      <c r="B33" s="18" t="s">
        <v>111</v>
      </c>
      <c r="C33" s="19">
        <v>2902009022.1993198</v>
      </c>
      <c r="D33" s="19">
        <f>-115776950.4</f>
        <v>-115776950.40000001</v>
      </c>
      <c r="E33" s="19">
        <v>30077174.7788</v>
      </c>
      <c r="F33" s="19">
        <v>116649411.3418</v>
      </c>
      <c r="G33" s="20">
        <v>87962585.909500003</v>
      </c>
      <c r="H33" s="20">
        <v>0</v>
      </c>
      <c r="I33" s="19">
        <f t="shared" si="0"/>
        <v>87962585.909500003</v>
      </c>
      <c r="J33" s="19">
        <v>1592749234.5553</v>
      </c>
      <c r="K33" s="24">
        <f t="shared" si="1"/>
        <v>4613670478.3847198</v>
      </c>
    </row>
    <row r="34" spans="1:11">
      <c r="A34" s="17">
        <v>28</v>
      </c>
      <c r="B34" s="18" t="s">
        <v>112</v>
      </c>
      <c r="C34" s="19">
        <v>2771602181.1501002</v>
      </c>
      <c r="D34" s="19">
        <f>-47177126.82</f>
        <v>-47177126.82</v>
      </c>
      <c r="E34" s="19">
        <v>28725604.428800002</v>
      </c>
      <c r="F34" s="19">
        <v>87406676.164100006</v>
      </c>
      <c r="G34" s="20">
        <v>84009833.567300007</v>
      </c>
      <c r="H34" s="20">
        <f>G34/2</f>
        <v>42004916.783650003</v>
      </c>
      <c r="I34" s="19">
        <f t="shared" si="0"/>
        <v>42004916.783650003</v>
      </c>
      <c r="J34" s="19">
        <v>1429689063.6171999</v>
      </c>
      <c r="K34" s="24">
        <f t="shared" si="1"/>
        <v>4312251315.3238506</v>
      </c>
    </row>
    <row r="35" spans="1:11">
      <c r="A35" s="17">
        <v>29</v>
      </c>
      <c r="B35" s="18" t="s">
        <v>113</v>
      </c>
      <c r="C35" s="19">
        <v>3754205229.3881602</v>
      </c>
      <c r="D35" s="19">
        <f>-82028645.1001</f>
        <v>-82028645.100099996</v>
      </c>
      <c r="E35" s="19">
        <v>38909557.474200003</v>
      </c>
      <c r="F35" s="19">
        <v>118142534.8971</v>
      </c>
      <c r="G35" s="20">
        <v>113793443.6058</v>
      </c>
      <c r="H35" s="20">
        <v>0</v>
      </c>
      <c r="I35" s="19">
        <f t="shared" si="0"/>
        <v>113793443.6058</v>
      </c>
      <c r="J35" s="19">
        <v>1925747605.5374999</v>
      </c>
      <c r="K35" s="24">
        <f t="shared" si="1"/>
        <v>5868769725.80266</v>
      </c>
    </row>
    <row r="36" spans="1:11">
      <c r="A36" s="17">
        <v>30</v>
      </c>
      <c r="B36" s="18" t="s">
        <v>114</v>
      </c>
      <c r="C36" s="19">
        <v>4735636977.5150499</v>
      </c>
      <c r="D36" s="19">
        <f>-83688581.4599</f>
        <v>-83688581.459900007</v>
      </c>
      <c r="E36" s="19">
        <v>49081370.862000003</v>
      </c>
      <c r="F36" s="19">
        <v>163912244.73410001</v>
      </c>
      <c r="G36" s="20">
        <v>143541550.45109999</v>
      </c>
      <c r="H36" s="20">
        <v>0</v>
      </c>
      <c r="I36" s="19">
        <f t="shared" si="0"/>
        <v>143541550.45109999</v>
      </c>
      <c r="J36" s="19">
        <v>3325790318.8635001</v>
      </c>
      <c r="K36" s="24">
        <f t="shared" si="1"/>
        <v>8334273880.9658508</v>
      </c>
    </row>
    <row r="37" spans="1:11">
      <c r="A37" s="17">
        <v>31</v>
      </c>
      <c r="B37" s="18" t="s">
        <v>115</v>
      </c>
      <c r="C37" s="19">
        <v>2968609876.0907798</v>
      </c>
      <c r="D37" s="19">
        <v>0</v>
      </c>
      <c r="E37" s="19">
        <v>30767443.316100001</v>
      </c>
      <c r="F37" s="19">
        <v>78858424.765699998</v>
      </c>
      <c r="G37" s="20">
        <v>89981319.582200006</v>
      </c>
      <c r="H37" s="20">
        <f t="shared" si="2"/>
        <v>44990659.791100003</v>
      </c>
      <c r="I37" s="19">
        <f t="shared" si="0"/>
        <v>44990659.791100003</v>
      </c>
      <c r="J37" s="19">
        <v>1349924646.7265</v>
      </c>
      <c r="K37" s="24">
        <f t="shared" si="1"/>
        <v>4473151050.6901798</v>
      </c>
    </row>
    <row r="38" spans="1:11">
      <c r="A38" s="17">
        <v>32</v>
      </c>
      <c r="B38" s="18" t="s">
        <v>116</v>
      </c>
      <c r="C38" s="19">
        <v>3679756511.9419398</v>
      </c>
      <c r="D38" s="19">
        <v>0</v>
      </c>
      <c r="E38" s="19">
        <v>38137951.642300002</v>
      </c>
      <c r="F38" s="19">
        <v>132656326.16060001</v>
      </c>
      <c r="G38" s="20">
        <v>111536833.9076</v>
      </c>
      <c r="H38" s="20">
        <f t="shared" si="2"/>
        <v>55768416.9538</v>
      </c>
      <c r="I38" s="19">
        <f t="shared" si="0"/>
        <v>55768416.9538</v>
      </c>
      <c r="J38" s="19">
        <v>4263391570.8776999</v>
      </c>
      <c r="K38" s="24">
        <f t="shared" si="1"/>
        <v>8169710777.5763397</v>
      </c>
    </row>
    <row r="39" spans="1:11">
      <c r="A39" s="17">
        <v>33</v>
      </c>
      <c r="B39" s="18" t="s">
        <v>117</v>
      </c>
      <c r="C39" s="19">
        <v>3706084345.2787399</v>
      </c>
      <c r="D39" s="19">
        <f>-35989038.1697</f>
        <v>-35989038.169699997</v>
      </c>
      <c r="E39" s="19">
        <v>38410820.140799999</v>
      </c>
      <c r="F39" s="19">
        <v>93199155.269800007</v>
      </c>
      <c r="G39" s="20">
        <v>112334854.9623</v>
      </c>
      <c r="H39" s="20">
        <v>0</v>
      </c>
      <c r="I39" s="19">
        <f t="shared" si="0"/>
        <v>112334854.9623</v>
      </c>
      <c r="J39" s="19">
        <v>1637611089.2272</v>
      </c>
      <c r="K39" s="24">
        <f t="shared" si="1"/>
        <v>5551651226.7091398</v>
      </c>
    </row>
    <row r="40" spans="1:11">
      <c r="A40" s="17">
        <v>34</v>
      </c>
      <c r="B40" s="18" t="s">
        <v>118</v>
      </c>
      <c r="C40" s="19">
        <v>2777722615.7186399</v>
      </c>
      <c r="D40" s="19">
        <v>0</v>
      </c>
      <c r="E40" s="19">
        <v>28789038.201299999</v>
      </c>
      <c r="F40" s="19">
        <v>63190798.410599999</v>
      </c>
      <c r="G40" s="20">
        <v>84195349.617699996</v>
      </c>
      <c r="H40" s="20">
        <v>0</v>
      </c>
      <c r="I40" s="19">
        <f t="shared" si="0"/>
        <v>84195349.617699996</v>
      </c>
      <c r="J40" s="19">
        <v>1118819442.3239999</v>
      </c>
      <c r="K40" s="24">
        <f t="shared" si="1"/>
        <v>4072717244.2722402</v>
      </c>
    </row>
    <row r="41" spans="1:11">
      <c r="A41" s="17">
        <v>35</v>
      </c>
      <c r="B41" s="18" t="s">
        <v>119</v>
      </c>
      <c r="C41" s="19">
        <v>2792756657.76262</v>
      </c>
      <c r="D41" s="19">
        <v>0</v>
      </c>
      <c r="E41" s="19">
        <v>28944854.9155</v>
      </c>
      <c r="F41" s="19">
        <v>64883138.902000003</v>
      </c>
      <c r="G41" s="20">
        <v>84651045.380199999</v>
      </c>
      <c r="H41" s="20">
        <v>0</v>
      </c>
      <c r="I41" s="19">
        <f t="shared" si="0"/>
        <v>84651045.380199999</v>
      </c>
      <c r="J41" s="19">
        <v>1160103781.8747001</v>
      </c>
      <c r="K41" s="24">
        <f t="shared" si="1"/>
        <v>4131339478.8350201</v>
      </c>
    </row>
    <row r="42" spans="1:11">
      <c r="A42" s="17">
        <v>36</v>
      </c>
      <c r="B42" s="18" t="s">
        <v>120</v>
      </c>
      <c r="C42" s="19">
        <v>2523442330.86728</v>
      </c>
      <c r="D42" s="19">
        <v>0</v>
      </c>
      <c r="E42" s="19">
        <v>26153611.3257</v>
      </c>
      <c r="F42" s="19">
        <v>64996954.360799998</v>
      </c>
      <c r="G42" s="20">
        <v>76487878.265699998</v>
      </c>
      <c r="H42" s="20">
        <v>0</v>
      </c>
      <c r="I42" s="19">
        <f t="shared" si="0"/>
        <v>76487878.265699998</v>
      </c>
      <c r="J42" s="19">
        <v>1148026479.7974999</v>
      </c>
      <c r="K42" s="24">
        <f t="shared" si="1"/>
        <v>3839107254.6169796</v>
      </c>
    </row>
    <row r="43" spans="1:11">
      <c r="A43" s="17">
        <v>37</v>
      </c>
      <c r="B43" s="18" t="s">
        <v>928</v>
      </c>
      <c r="C43" s="19">
        <v>1114526962.57058</v>
      </c>
      <c r="D43" s="19">
        <v>0</v>
      </c>
      <c r="E43" s="19">
        <v>11551246.737400001</v>
      </c>
      <c r="F43" s="19">
        <v>75333315.664399996</v>
      </c>
      <c r="G43" s="20">
        <v>33782346.279200003</v>
      </c>
      <c r="H43" s="20">
        <v>0</v>
      </c>
      <c r="I43" s="19">
        <f t="shared" si="0"/>
        <v>33782346.279200003</v>
      </c>
      <c r="J43" s="19">
        <v>1841113970.1171999</v>
      </c>
      <c r="K43" s="24">
        <f t="shared" si="1"/>
        <v>3076307841.3687801</v>
      </c>
    </row>
    <row r="44" spans="1:11">
      <c r="A44" s="6"/>
      <c r="B44" s="6"/>
      <c r="C44" s="21">
        <f>SUM(C7:C43)</f>
        <v>122662827787.97165</v>
      </c>
      <c r="D44" s="21">
        <f>SUM(D7:D43)</f>
        <v>-1416977216.9279997</v>
      </c>
      <c r="E44" s="21">
        <f t="shared" ref="E44:K44" si="3">SUM(E7:E43)</f>
        <v>1271309386.7216997</v>
      </c>
      <c r="F44" s="21">
        <f t="shared" si="3"/>
        <v>3839926221.6005001</v>
      </c>
      <c r="G44" s="21">
        <f t="shared" si="3"/>
        <v>3718024115.2396994</v>
      </c>
      <c r="H44" s="21">
        <f t="shared" si="3"/>
        <v>726502803.73360002</v>
      </c>
      <c r="I44" s="21">
        <f t="shared" si="3"/>
        <v>2991521311.5060997</v>
      </c>
      <c r="J44" s="21">
        <f t="shared" si="3"/>
        <v>70993735268.473206</v>
      </c>
      <c r="K44" s="21">
        <f t="shared" si="3"/>
        <v>200342342759.34512</v>
      </c>
    </row>
    <row r="45" spans="1:11">
      <c r="K45" s="25"/>
    </row>
    <row r="46" spans="1:11">
      <c r="H46" s="22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0"/>
  <sheetViews>
    <sheetView topLeftCell="B1" workbookViewId="0">
      <pane xSplit="3" ySplit="5" topLeftCell="E776" activePane="bottomRight" state="frozen"/>
      <selection pane="topRight"/>
      <selection pane="bottomLeft"/>
      <selection pane="bottomRight" activeCell="A782" sqref="A782"/>
    </sheetView>
  </sheetViews>
  <sheetFormatPr defaultColWidth="9.109375" defaultRowHeight="18"/>
  <cols>
    <col min="1" max="2" width="9.109375" style="1"/>
    <col min="3" max="3" width="18.5546875" style="1" customWidth="1"/>
    <col min="4" max="4" width="25" style="1" customWidth="1"/>
    <col min="5" max="5" width="25.5546875" style="1" customWidth="1"/>
    <col min="6" max="6" width="24.5546875" style="1" customWidth="1"/>
    <col min="7" max="7" width="25.44140625" style="1" customWidth="1"/>
    <col min="8" max="16384" width="9.109375" style="1"/>
  </cols>
  <sheetData>
    <row r="1" spans="1:7">
      <c r="A1" s="165" t="s">
        <v>17</v>
      </c>
      <c r="B1" s="165"/>
      <c r="C1" s="165"/>
      <c r="D1" s="165"/>
      <c r="E1" s="165"/>
      <c r="F1" s="165"/>
      <c r="G1" s="165"/>
    </row>
    <row r="2" spans="1:7">
      <c r="A2" s="165" t="s">
        <v>62</v>
      </c>
      <c r="B2" s="165"/>
      <c r="C2" s="165"/>
      <c r="D2" s="165"/>
      <c r="E2" s="165"/>
      <c r="F2" s="165"/>
      <c r="G2" s="165"/>
    </row>
    <row r="3" spans="1:7" ht="55.5" customHeight="1">
      <c r="A3" s="173" t="s">
        <v>961</v>
      </c>
      <c r="B3" s="173"/>
      <c r="C3" s="173"/>
      <c r="D3" s="173"/>
      <c r="E3" s="173"/>
      <c r="F3" s="173"/>
      <c r="G3" s="173"/>
    </row>
    <row r="4" spans="1:7" ht="52.8">
      <c r="A4" s="4" t="s">
        <v>962</v>
      </c>
      <c r="B4" s="4"/>
      <c r="C4" s="4" t="s">
        <v>963</v>
      </c>
      <c r="D4" s="5" t="s">
        <v>964</v>
      </c>
      <c r="E4" s="5" t="s">
        <v>965</v>
      </c>
      <c r="F4" s="5" t="s">
        <v>966</v>
      </c>
      <c r="G4" s="5" t="s">
        <v>967</v>
      </c>
    </row>
    <row r="5" spans="1:7">
      <c r="A5" s="6"/>
      <c r="B5" s="6"/>
      <c r="C5" s="6"/>
      <c r="D5" s="7" t="s">
        <v>27</v>
      </c>
      <c r="E5" s="7" t="s">
        <v>27</v>
      </c>
      <c r="F5" s="7" t="s">
        <v>27</v>
      </c>
      <c r="G5" s="7" t="s">
        <v>27</v>
      </c>
    </row>
    <row r="6" spans="1:7">
      <c r="A6" s="6">
        <v>1</v>
      </c>
      <c r="B6" s="6">
        <v>1</v>
      </c>
      <c r="C6" s="6" t="s">
        <v>85</v>
      </c>
      <c r="D6" s="6" t="s">
        <v>130</v>
      </c>
      <c r="E6" s="8">
        <v>3913025.8827</v>
      </c>
      <c r="F6" s="8">
        <v>40555.616000000002</v>
      </c>
      <c r="G6" s="9">
        <f>E6+F6</f>
        <v>3953581.4986999999</v>
      </c>
    </row>
    <row r="7" spans="1:7">
      <c r="A7" s="6">
        <v>2</v>
      </c>
      <c r="B7" s="6">
        <v>2</v>
      </c>
      <c r="C7" s="6" t="s">
        <v>85</v>
      </c>
      <c r="D7" s="6" t="s">
        <v>132</v>
      </c>
      <c r="E7" s="8">
        <v>6528373.9320999999</v>
      </c>
      <c r="F7" s="8">
        <v>67661.762000000002</v>
      </c>
      <c r="G7" s="9">
        <f t="shared" ref="G7:G24" si="0">E7+F7</f>
        <v>6596035.6941</v>
      </c>
    </row>
    <row r="8" spans="1:7">
      <c r="A8" s="6">
        <v>3</v>
      </c>
      <c r="B8" s="6">
        <v>3</v>
      </c>
      <c r="C8" s="6" t="s">
        <v>85</v>
      </c>
      <c r="D8" s="6" t="s">
        <v>134</v>
      </c>
      <c r="E8" s="8">
        <v>4593429.8343000002</v>
      </c>
      <c r="F8" s="8">
        <v>47607.499100000001</v>
      </c>
      <c r="G8" s="9">
        <f t="shared" si="0"/>
        <v>4641037.3333999999</v>
      </c>
    </row>
    <row r="9" spans="1:7">
      <c r="A9" s="6">
        <v>4</v>
      </c>
      <c r="B9" s="6">
        <v>4</v>
      </c>
      <c r="C9" s="6" t="s">
        <v>85</v>
      </c>
      <c r="D9" s="6" t="s">
        <v>136</v>
      </c>
      <c r="E9" s="8">
        <v>4680207.5058000004</v>
      </c>
      <c r="F9" s="8">
        <v>48506.885399999999</v>
      </c>
      <c r="G9" s="9">
        <f t="shared" si="0"/>
        <v>4728714.3912000004</v>
      </c>
    </row>
    <row r="10" spans="1:7">
      <c r="A10" s="6">
        <v>5</v>
      </c>
      <c r="B10" s="6">
        <v>5</v>
      </c>
      <c r="C10" s="6" t="s">
        <v>85</v>
      </c>
      <c r="D10" s="6" t="s">
        <v>138</v>
      </c>
      <c r="E10" s="8">
        <v>4259905.4539000001</v>
      </c>
      <c r="F10" s="8">
        <v>44150.765899999999</v>
      </c>
      <c r="G10" s="9">
        <f t="shared" si="0"/>
        <v>4304056.2198000001</v>
      </c>
    </row>
    <row r="11" spans="1:7">
      <c r="A11" s="6">
        <v>6</v>
      </c>
      <c r="B11" s="6">
        <v>6</v>
      </c>
      <c r="C11" s="6" t="s">
        <v>85</v>
      </c>
      <c r="D11" s="6" t="s">
        <v>140</v>
      </c>
      <c r="E11" s="8">
        <v>4399381.2350000003</v>
      </c>
      <c r="F11" s="8">
        <v>45596.329100000003</v>
      </c>
      <c r="G11" s="9">
        <f t="shared" si="0"/>
        <v>4444977.5641000001</v>
      </c>
    </row>
    <row r="12" spans="1:7">
      <c r="A12" s="6">
        <v>7</v>
      </c>
      <c r="B12" s="6">
        <v>7</v>
      </c>
      <c r="C12" s="6" t="s">
        <v>85</v>
      </c>
      <c r="D12" s="6" t="s">
        <v>141</v>
      </c>
      <c r="E12" s="8">
        <v>4268578.1520999996</v>
      </c>
      <c r="F12" s="8">
        <v>44240.652000000002</v>
      </c>
      <c r="G12" s="9">
        <f t="shared" si="0"/>
        <v>4312818.8040999994</v>
      </c>
    </row>
    <row r="13" spans="1:7">
      <c r="A13" s="6">
        <v>8</v>
      </c>
      <c r="B13" s="6">
        <v>8</v>
      </c>
      <c r="C13" s="6" t="s">
        <v>85</v>
      </c>
      <c r="D13" s="6" t="s">
        <v>143</v>
      </c>
      <c r="E13" s="8">
        <v>4162129.8694000002</v>
      </c>
      <c r="F13" s="8">
        <v>43137.3943</v>
      </c>
      <c r="G13" s="9">
        <f t="shared" si="0"/>
        <v>4205267.2637</v>
      </c>
    </row>
    <row r="14" spans="1:7">
      <c r="A14" s="6">
        <v>9</v>
      </c>
      <c r="B14" s="6">
        <v>9</v>
      </c>
      <c r="C14" s="6" t="s">
        <v>85</v>
      </c>
      <c r="D14" s="6" t="s">
        <v>145</v>
      </c>
      <c r="E14" s="8">
        <v>4490345.4193000002</v>
      </c>
      <c r="F14" s="8">
        <v>46539.105499999998</v>
      </c>
      <c r="G14" s="9">
        <f t="shared" si="0"/>
        <v>4536884.5247999998</v>
      </c>
    </row>
    <row r="15" spans="1:7">
      <c r="A15" s="6">
        <v>10</v>
      </c>
      <c r="B15" s="6">
        <v>10</v>
      </c>
      <c r="C15" s="6" t="s">
        <v>85</v>
      </c>
      <c r="D15" s="6" t="s">
        <v>147</v>
      </c>
      <c r="E15" s="8">
        <v>4556792.0173000004</v>
      </c>
      <c r="F15" s="8">
        <v>47227.775300000001</v>
      </c>
      <c r="G15" s="9">
        <f t="shared" si="0"/>
        <v>4604019.7926000003</v>
      </c>
    </row>
    <row r="16" spans="1:7">
      <c r="A16" s="6">
        <v>11</v>
      </c>
      <c r="B16" s="6">
        <v>11</v>
      </c>
      <c r="C16" s="6" t="s">
        <v>85</v>
      </c>
      <c r="D16" s="6" t="s">
        <v>149</v>
      </c>
      <c r="E16" s="8">
        <v>4983216.5623000003</v>
      </c>
      <c r="F16" s="8">
        <v>51647.349900000001</v>
      </c>
      <c r="G16" s="9">
        <f t="shared" si="0"/>
        <v>5034863.9122000001</v>
      </c>
    </row>
    <row r="17" spans="1:7">
      <c r="A17" s="6">
        <v>12</v>
      </c>
      <c r="B17" s="6">
        <v>12</v>
      </c>
      <c r="C17" s="6" t="s">
        <v>85</v>
      </c>
      <c r="D17" s="6" t="s">
        <v>151</v>
      </c>
      <c r="E17" s="8">
        <v>4797951.6904999996</v>
      </c>
      <c r="F17" s="8">
        <v>49727.216699999997</v>
      </c>
      <c r="G17" s="9">
        <f t="shared" si="0"/>
        <v>4847678.9071999993</v>
      </c>
    </row>
    <row r="18" spans="1:7">
      <c r="A18" s="6">
        <v>13</v>
      </c>
      <c r="B18" s="6">
        <v>13</v>
      </c>
      <c r="C18" s="6" t="s">
        <v>85</v>
      </c>
      <c r="D18" s="6" t="s">
        <v>153</v>
      </c>
      <c r="E18" s="8">
        <v>3663821.7423</v>
      </c>
      <c r="F18" s="8">
        <v>37972.799599999998</v>
      </c>
      <c r="G18" s="9">
        <f t="shared" si="0"/>
        <v>3701794.5419000001</v>
      </c>
    </row>
    <row r="19" spans="1:7">
      <c r="A19" s="6">
        <v>14</v>
      </c>
      <c r="B19" s="6">
        <v>14</v>
      </c>
      <c r="C19" s="6" t="s">
        <v>85</v>
      </c>
      <c r="D19" s="6" t="s">
        <v>155</v>
      </c>
      <c r="E19" s="8">
        <v>3461811.1036999999</v>
      </c>
      <c r="F19" s="8">
        <v>35879.108899999999</v>
      </c>
      <c r="G19" s="9">
        <f t="shared" si="0"/>
        <v>3497690.2125999997</v>
      </c>
    </row>
    <row r="20" spans="1:7">
      <c r="A20" s="6">
        <v>15</v>
      </c>
      <c r="B20" s="6">
        <v>15</v>
      </c>
      <c r="C20" s="6" t="s">
        <v>85</v>
      </c>
      <c r="D20" s="6" t="s">
        <v>157</v>
      </c>
      <c r="E20" s="8">
        <v>3604759.3731999998</v>
      </c>
      <c r="F20" s="8">
        <v>37360.661800000002</v>
      </c>
      <c r="G20" s="9">
        <f t="shared" si="0"/>
        <v>3642120.0349999997</v>
      </c>
    </row>
    <row r="21" spans="1:7">
      <c r="A21" s="6">
        <v>16</v>
      </c>
      <c r="B21" s="6">
        <v>16</v>
      </c>
      <c r="C21" s="6" t="s">
        <v>85</v>
      </c>
      <c r="D21" s="6" t="s">
        <v>159</v>
      </c>
      <c r="E21" s="8">
        <v>5373533.7751000002</v>
      </c>
      <c r="F21" s="8">
        <v>55692.698900000003</v>
      </c>
      <c r="G21" s="9">
        <f t="shared" si="0"/>
        <v>5429226.4740000004</v>
      </c>
    </row>
    <row r="22" spans="1:7">
      <c r="A22" s="6">
        <v>17</v>
      </c>
      <c r="B22" s="6">
        <v>17</v>
      </c>
      <c r="C22" s="6" t="s">
        <v>85</v>
      </c>
      <c r="D22" s="6" t="s">
        <v>161</v>
      </c>
      <c r="E22" s="8">
        <v>4643048.4052999998</v>
      </c>
      <c r="F22" s="8">
        <v>48121.758900000001</v>
      </c>
      <c r="G22" s="9">
        <f t="shared" si="0"/>
        <v>4691170.1641999995</v>
      </c>
    </row>
    <row r="23" spans="1:7">
      <c r="A23" s="6">
        <v>18</v>
      </c>
      <c r="B23" s="6">
        <v>18</v>
      </c>
      <c r="C23" s="6" t="s">
        <v>86</v>
      </c>
      <c r="D23" s="6" t="s">
        <v>166</v>
      </c>
      <c r="E23" s="8">
        <v>4761597.6448999997</v>
      </c>
      <c r="F23" s="8">
        <v>49350.434000000001</v>
      </c>
      <c r="G23" s="9">
        <f t="shared" si="0"/>
        <v>4810948.0789000001</v>
      </c>
    </row>
    <row r="24" spans="1:7">
      <c r="A24" s="6">
        <v>19</v>
      </c>
      <c r="B24" s="6">
        <v>19</v>
      </c>
      <c r="C24" s="6" t="s">
        <v>86</v>
      </c>
      <c r="D24" s="6" t="s">
        <v>168</v>
      </c>
      <c r="E24" s="8">
        <v>5816993.3295</v>
      </c>
      <c r="F24" s="8">
        <v>60288.828800000003</v>
      </c>
      <c r="G24" s="9">
        <f t="shared" si="0"/>
        <v>5877282.1583000002</v>
      </c>
    </row>
    <row r="25" spans="1:7">
      <c r="A25" s="6">
        <v>20</v>
      </c>
      <c r="B25" s="6">
        <v>20</v>
      </c>
      <c r="C25" s="6" t="s">
        <v>86</v>
      </c>
      <c r="D25" s="6" t="s">
        <v>169</v>
      </c>
      <c r="E25" s="8">
        <v>4953171.4864999996</v>
      </c>
      <c r="F25" s="8">
        <v>51335.955000000002</v>
      </c>
      <c r="G25" s="9">
        <f t="shared" ref="G25:G82" si="1">E25+F25</f>
        <v>5004507.4414999997</v>
      </c>
    </row>
    <row r="26" spans="1:7">
      <c r="A26" s="6">
        <v>21</v>
      </c>
      <c r="B26" s="6">
        <v>21</v>
      </c>
      <c r="C26" s="6" t="s">
        <v>86</v>
      </c>
      <c r="D26" s="6" t="s">
        <v>171</v>
      </c>
      <c r="E26" s="8">
        <v>4336573.0045999996</v>
      </c>
      <c r="F26" s="8">
        <v>44945.368300000002</v>
      </c>
      <c r="G26" s="9">
        <f t="shared" si="1"/>
        <v>4381518.3728999998</v>
      </c>
    </row>
    <row r="27" spans="1:7">
      <c r="A27" s="6">
        <v>22</v>
      </c>
      <c r="B27" s="6">
        <v>22</v>
      </c>
      <c r="C27" s="6" t="s">
        <v>86</v>
      </c>
      <c r="D27" s="6" t="s">
        <v>173</v>
      </c>
      <c r="E27" s="8">
        <v>4291194.3880000003</v>
      </c>
      <c r="F27" s="8">
        <v>44475.052499999998</v>
      </c>
      <c r="G27" s="9">
        <f t="shared" si="1"/>
        <v>4335669.4405000005</v>
      </c>
    </row>
    <row r="28" spans="1:7">
      <c r="A28" s="6">
        <v>23</v>
      </c>
      <c r="B28" s="6">
        <v>23</v>
      </c>
      <c r="C28" s="6" t="s">
        <v>86</v>
      </c>
      <c r="D28" s="6" t="s">
        <v>175</v>
      </c>
      <c r="E28" s="8">
        <v>4587905.1655999999</v>
      </c>
      <c r="F28" s="8">
        <v>47550.239999999998</v>
      </c>
      <c r="G28" s="9">
        <f t="shared" si="1"/>
        <v>4635455.4056000002</v>
      </c>
    </row>
    <row r="29" spans="1:7">
      <c r="A29" s="6">
        <v>24</v>
      </c>
      <c r="B29" s="6">
        <v>24</v>
      </c>
      <c r="C29" s="6" t="s">
        <v>86</v>
      </c>
      <c r="D29" s="6" t="s">
        <v>177</v>
      </c>
      <c r="E29" s="8">
        <v>4997328.7240000004</v>
      </c>
      <c r="F29" s="8">
        <v>51793.612000000001</v>
      </c>
      <c r="G29" s="9">
        <f t="shared" si="1"/>
        <v>5049122.3360000001</v>
      </c>
    </row>
    <row r="30" spans="1:7">
      <c r="A30" s="6">
        <v>25</v>
      </c>
      <c r="B30" s="6">
        <v>25</v>
      </c>
      <c r="C30" s="6" t="s">
        <v>86</v>
      </c>
      <c r="D30" s="6" t="s">
        <v>179</v>
      </c>
      <c r="E30" s="8">
        <v>5227622.7189999996</v>
      </c>
      <c r="F30" s="8">
        <v>54180.438800000004</v>
      </c>
      <c r="G30" s="9">
        <f t="shared" si="1"/>
        <v>5281803.1577999992</v>
      </c>
    </row>
    <row r="31" spans="1:7">
      <c r="A31" s="6">
        <v>26</v>
      </c>
      <c r="B31" s="6">
        <v>26</v>
      </c>
      <c r="C31" s="6" t="s">
        <v>86</v>
      </c>
      <c r="D31" s="6" t="s">
        <v>181</v>
      </c>
      <c r="E31" s="8">
        <v>4545157.8553999998</v>
      </c>
      <c r="F31" s="8">
        <v>47107.195800000001</v>
      </c>
      <c r="G31" s="9">
        <f t="shared" si="1"/>
        <v>4592265.0511999996</v>
      </c>
    </row>
    <row r="32" spans="1:7">
      <c r="A32" s="6">
        <v>27</v>
      </c>
      <c r="B32" s="6">
        <v>27</v>
      </c>
      <c r="C32" s="6" t="s">
        <v>86</v>
      </c>
      <c r="D32" s="6" t="s">
        <v>183</v>
      </c>
      <c r="E32" s="8">
        <v>4069591.1298000002</v>
      </c>
      <c r="F32" s="8">
        <v>42178.298799999997</v>
      </c>
      <c r="G32" s="9">
        <f t="shared" si="1"/>
        <v>4111769.4286000002</v>
      </c>
    </row>
    <row r="33" spans="1:7">
      <c r="A33" s="6">
        <v>28</v>
      </c>
      <c r="B33" s="6">
        <v>28</v>
      </c>
      <c r="C33" s="6" t="s">
        <v>86</v>
      </c>
      <c r="D33" s="6" t="s">
        <v>185</v>
      </c>
      <c r="E33" s="8">
        <v>4135614.5458999998</v>
      </c>
      <c r="F33" s="8">
        <v>42862.582600000002</v>
      </c>
      <c r="G33" s="9">
        <f t="shared" si="1"/>
        <v>4178477.1284999996</v>
      </c>
    </row>
    <row r="34" spans="1:7">
      <c r="A34" s="6">
        <v>29</v>
      </c>
      <c r="B34" s="6">
        <v>29</v>
      </c>
      <c r="C34" s="6" t="s">
        <v>86</v>
      </c>
      <c r="D34" s="6" t="s">
        <v>187</v>
      </c>
      <c r="E34" s="8">
        <v>4049032.8769999999</v>
      </c>
      <c r="F34" s="8">
        <v>41965.227700000003</v>
      </c>
      <c r="G34" s="9">
        <f t="shared" si="1"/>
        <v>4090998.1047</v>
      </c>
    </row>
    <row r="35" spans="1:7">
      <c r="A35" s="6">
        <v>30</v>
      </c>
      <c r="B35" s="6">
        <v>30</v>
      </c>
      <c r="C35" s="6" t="s">
        <v>86</v>
      </c>
      <c r="D35" s="6" t="s">
        <v>189</v>
      </c>
      <c r="E35" s="8">
        <v>4694940.6701999996</v>
      </c>
      <c r="F35" s="8">
        <v>48659.5838</v>
      </c>
      <c r="G35" s="9">
        <f t="shared" si="1"/>
        <v>4743600.2539999997</v>
      </c>
    </row>
    <row r="36" spans="1:7">
      <c r="A36" s="6">
        <v>31</v>
      </c>
      <c r="B36" s="6">
        <v>31</v>
      </c>
      <c r="C36" s="6" t="s">
        <v>86</v>
      </c>
      <c r="D36" s="6" t="s">
        <v>191</v>
      </c>
      <c r="E36" s="8">
        <v>4551466.93</v>
      </c>
      <c r="F36" s="8">
        <v>47172.584699999999</v>
      </c>
      <c r="G36" s="9">
        <f t="shared" si="1"/>
        <v>4598639.5146999992</v>
      </c>
    </row>
    <row r="37" spans="1:7">
      <c r="A37" s="6">
        <v>32</v>
      </c>
      <c r="B37" s="6">
        <v>32</v>
      </c>
      <c r="C37" s="6" t="s">
        <v>86</v>
      </c>
      <c r="D37" s="6" t="s">
        <v>193</v>
      </c>
      <c r="E37" s="8">
        <v>4343194.5756999999</v>
      </c>
      <c r="F37" s="8">
        <v>45013.995900000002</v>
      </c>
      <c r="G37" s="9">
        <f t="shared" si="1"/>
        <v>4388208.5716000004</v>
      </c>
    </row>
    <row r="38" spans="1:7">
      <c r="A38" s="6">
        <v>33</v>
      </c>
      <c r="B38" s="6">
        <v>33</v>
      </c>
      <c r="C38" s="6" t="s">
        <v>86</v>
      </c>
      <c r="D38" s="6" t="s">
        <v>195</v>
      </c>
      <c r="E38" s="8">
        <v>4046228.5469</v>
      </c>
      <c r="F38" s="8">
        <v>41936.162900000003</v>
      </c>
      <c r="G38" s="9">
        <f t="shared" si="1"/>
        <v>4088164.7097999998</v>
      </c>
    </row>
    <row r="39" spans="1:7">
      <c r="A39" s="6">
        <v>34</v>
      </c>
      <c r="B39" s="6">
        <v>34</v>
      </c>
      <c r="C39" s="6" t="s">
        <v>86</v>
      </c>
      <c r="D39" s="6" t="s">
        <v>197</v>
      </c>
      <c r="E39" s="8">
        <v>3845361.6822000002</v>
      </c>
      <c r="F39" s="8">
        <v>39854.3266</v>
      </c>
      <c r="G39" s="9">
        <f t="shared" si="1"/>
        <v>3885216.0088</v>
      </c>
    </row>
    <row r="40" spans="1:7">
      <c r="A40" s="6">
        <v>35</v>
      </c>
      <c r="B40" s="6">
        <v>35</v>
      </c>
      <c r="C40" s="6" t="s">
        <v>86</v>
      </c>
      <c r="D40" s="6" t="s">
        <v>199</v>
      </c>
      <c r="E40" s="8">
        <v>4356161.7363</v>
      </c>
      <c r="F40" s="8">
        <v>45148.391000000003</v>
      </c>
      <c r="G40" s="9">
        <f t="shared" si="1"/>
        <v>4401310.1272999998</v>
      </c>
    </row>
    <row r="41" spans="1:7">
      <c r="A41" s="6">
        <v>36</v>
      </c>
      <c r="B41" s="6">
        <v>36</v>
      </c>
      <c r="C41" s="6" t="s">
        <v>86</v>
      </c>
      <c r="D41" s="6" t="s">
        <v>201</v>
      </c>
      <c r="E41" s="8">
        <v>5483178.7856000001</v>
      </c>
      <c r="F41" s="8">
        <v>56829.088199999998</v>
      </c>
      <c r="G41" s="9">
        <f t="shared" si="1"/>
        <v>5540007.8738000002</v>
      </c>
    </row>
    <row r="42" spans="1:7">
      <c r="A42" s="6">
        <v>37</v>
      </c>
      <c r="B42" s="6">
        <v>37</v>
      </c>
      <c r="C42" s="6" t="s">
        <v>86</v>
      </c>
      <c r="D42" s="6" t="s">
        <v>203</v>
      </c>
      <c r="E42" s="8">
        <v>4697882.6492999997</v>
      </c>
      <c r="F42" s="8">
        <v>48690.075199999999</v>
      </c>
      <c r="G42" s="9">
        <f t="shared" si="1"/>
        <v>4746572.7244999995</v>
      </c>
    </row>
    <row r="43" spans="1:7">
      <c r="A43" s="6">
        <v>38</v>
      </c>
      <c r="B43" s="6">
        <v>38</v>
      </c>
      <c r="C43" s="6" t="s">
        <v>86</v>
      </c>
      <c r="D43" s="6" t="s">
        <v>205</v>
      </c>
      <c r="E43" s="8">
        <v>4552602.7230000002</v>
      </c>
      <c r="F43" s="8">
        <v>47184.356299999999</v>
      </c>
      <c r="G43" s="9">
        <f t="shared" si="1"/>
        <v>4599787.0793000003</v>
      </c>
    </row>
    <row r="44" spans="1:7">
      <c r="A44" s="6">
        <v>39</v>
      </c>
      <c r="B44" s="6">
        <v>39</v>
      </c>
      <c r="C44" s="6" t="s">
        <v>87</v>
      </c>
      <c r="D44" s="6" t="s">
        <v>210</v>
      </c>
      <c r="E44" s="8">
        <v>4371574.8606000002</v>
      </c>
      <c r="F44" s="8">
        <v>45308.136599999998</v>
      </c>
      <c r="G44" s="9">
        <f t="shared" si="1"/>
        <v>4416882.9972000001</v>
      </c>
    </row>
    <row r="45" spans="1:7">
      <c r="A45" s="6">
        <v>40</v>
      </c>
      <c r="B45" s="6">
        <v>40</v>
      </c>
      <c r="C45" s="6" t="s">
        <v>87</v>
      </c>
      <c r="D45" s="6" t="s">
        <v>211</v>
      </c>
      <c r="E45" s="8">
        <v>3413319.0044</v>
      </c>
      <c r="F45" s="8">
        <v>35376.5242</v>
      </c>
      <c r="G45" s="9">
        <f t="shared" si="1"/>
        <v>3448695.5285999998</v>
      </c>
    </row>
    <row r="46" spans="1:7">
      <c r="A46" s="6">
        <v>41</v>
      </c>
      <c r="B46" s="6">
        <v>41</v>
      </c>
      <c r="C46" s="6" t="s">
        <v>87</v>
      </c>
      <c r="D46" s="6" t="s">
        <v>213</v>
      </c>
      <c r="E46" s="8">
        <v>4506548.0668000001</v>
      </c>
      <c r="F46" s="8">
        <v>46707.033900000002</v>
      </c>
      <c r="G46" s="9">
        <f t="shared" si="1"/>
        <v>4553255.1007000003</v>
      </c>
    </row>
    <row r="47" spans="1:7">
      <c r="A47" s="6">
        <v>42</v>
      </c>
      <c r="B47" s="6">
        <v>42</v>
      </c>
      <c r="C47" s="6" t="s">
        <v>87</v>
      </c>
      <c r="D47" s="6" t="s">
        <v>215</v>
      </c>
      <c r="E47" s="8">
        <v>3454780.9613000001</v>
      </c>
      <c r="F47" s="8">
        <v>35806.246599999999</v>
      </c>
      <c r="G47" s="9">
        <f t="shared" si="1"/>
        <v>3490587.2079000003</v>
      </c>
    </row>
    <row r="48" spans="1:7">
      <c r="A48" s="6">
        <v>43</v>
      </c>
      <c r="B48" s="6">
        <v>43</v>
      </c>
      <c r="C48" s="6" t="s">
        <v>87</v>
      </c>
      <c r="D48" s="6" t="s">
        <v>217</v>
      </c>
      <c r="E48" s="8">
        <v>4642658.3186999997</v>
      </c>
      <c r="F48" s="8">
        <v>48117.715900000003</v>
      </c>
      <c r="G48" s="9">
        <f t="shared" si="1"/>
        <v>4690776.0345999999</v>
      </c>
    </row>
    <row r="49" spans="1:7">
      <c r="A49" s="6">
        <v>44</v>
      </c>
      <c r="B49" s="6">
        <v>44</v>
      </c>
      <c r="C49" s="6" t="s">
        <v>87</v>
      </c>
      <c r="D49" s="6" t="s">
        <v>219</v>
      </c>
      <c r="E49" s="8">
        <v>4046599.7061999999</v>
      </c>
      <c r="F49" s="8">
        <v>41940.009700000002</v>
      </c>
      <c r="G49" s="9">
        <f t="shared" si="1"/>
        <v>4088539.7158999997</v>
      </c>
    </row>
    <row r="50" spans="1:7">
      <c r="A50" s="6">
        <v>45</v>
      </c>
      <c r="B50" s="6">
        <v>45</v>
      </c>
      <c r="C50" s="6" t="s">
        <v>87</v>
      </c>
      <c r="D50" s="6" t="s">
        <v>221</v>
      </c>
      <c r="E50" s="8">
        <v>4589548.8426999999</v>
      </c>
      <c r="F50" s="8">
        <v>47567.275500000003</v>
      </c>
      <c r="G50" s="9">
        <f t="shared" si="1"/>
        <v>4637116.1182000004</v>
      </c>
    </row>
    <row r="51" spans="1:7">
      <c r="A51" s="6">
        <v>46</v>
      </c>
      <c r="B51" s="6">
        <v>46</v>
      </c>
      <c r="C51" s="6" t="s">
        <v>87</v>
      </c>
      <c r="D51" s="6" t="s">
        <v>223</v>
      </c>
      <c r="E51" s="8">
        <v>3677371.6882000002</v>
      </c>
      <c r="F51" s="8">
        <v>38113.234700000001</v>
      </c>
      <c r="G51" s="9">
        <f t="shared" si="1"/>
        <v>3715484.9229000001</v>
      </c>
    </row>
    <row r="52" spans="1:7">
      <c r="A52" s="6">
        <v>47</v>
      </c>
      <c r="B52" s="6">
        <v>47</v>
      </c>
      <c r="C52" s="6" t="s">
        <v>87</v>
      </c>
      <c r="D52" s="6" t="s">
        <v>225</v>
      </c>
      <c r="E52" s="8">
        <v>4267717.0839</v>
      </c>
      <c r="F52" s="8">
        <v>44231.727599999998</v>
      </c>
      <c r="G52" s="9">
        <f t="shared" si="1"/>
        <v>4311948.8114999998</v>
      </c>
    </row>
    <row r="53" spans="1:7">
      <c r="A53" s="6">
        <v>48</v>
      </c>
      <c r="B53" s="6">
        <v>48</v>
      </c>
      <c r="C53" s="6" t="s">
        <v>87</v>
      </c>
      <c r="D53" s="6" t="s">
        <v>227</v>
      </c>
      <c r="E53" s="8">
        <v>4643078.6139000002</v>
      </c>
      <c r="F53" s="8">
        <v>48122.072</v>
      </c>
      <c r="G53" s="9">
        <f t="shared" si="1"/>
        <v>4691200.6858999999</v>
      </c>
    </row>
    <row r="54" spans="1:7">
      <c r="A54" s="6">
        <v>49</v>
      </c>
      <c r="B54" s="6">
        <v>49</v>
      </c>
      <c r="C54" s="6" t="s">
        <v>87</v>
      </c>
      <c r="D54" s="6" t="s">
        <v>229</v>
      </c>
      <c r="E54" s="8">
        <v>3573441.8713000002</v>
      </c>
      <c r="F54" s="8">
        <v>37036.079100000003</v>
      </c>
      <c r="G54" s="9">
        <f t="shared" si="1"/>
        <v>3610477.9504000004</v>
      </c>
    </row>
    <row r="55" spans="1:7">
      <c r="A55" s="6">
        <v>50</v>
      </c>
      <c r="B55" s="6">
        <v>50</v>
      </c>
      <c r="C55" s="6" t="s">
        <v>87</v>
      </c>
      <c r="D55" s="6" t="s">
        <v>231</v>
      </c>
      <c r="E55" s="8">
        <v>4226739.6092999997</v>
      </c>
      <c r="F55" s="8">
        <v>43807.026400000002</v>
      </c>
      <c r="G55" s="9">
        <f t="shared" si="1"/>
        <v>4270546.6356999995</v>
      </c>
    </row>
    <row r="56" spans="1:7">
      <c r="A56" s="6">
        <v>51</v>
      </c>
      <c r="B56" s="6">
        <v>51</v>
      </c>
      <c r="C56" s="6" t="s">
        <v>87</v>
      </c>
      <c r="D56" s="6" t="s">
        <v>233</v>
      </c>
      <c r="E56" s="8">
        <v>4227931.3093999997</v>
      </c>
      <c r="F56" s="8">
        <v>43819.377500000002</v>
      </c>
      <c r="G56" s="9">
        <f t="shared" si="1"/>
        <v>4271750.6869000001</v>
      </c>
    </row>
    <row r="57" spans="1:7">
      <c r="A57" s="6">
        <v>52</v>
      </c>
      <c r="B57" s="6">
        <v>52</v>
      </c>
      <c r="C57" s="6" t="s">
        <v>87</v>
      </c>
      <c r="D57" s="6" t="s">
        <v>235</v>
      </c>
      <c r="E57" s="8">
        <v>4360482.1952999998</v>
      </c>
      <c r="F57" s="8">
        <v>45193.169300000001</v>
      </c>
      <c r="G57" s="9">
        <f t="shared" si="1"/>
        <v>4405675.3646</v>
      </c>
    </row>
    <row r="58" spans="1:7">
      <c r="A58" s="6">
        <v>53</v>
      </c>
      <c r="B58" s="6">
        <v>53</v>
      </c>
      <c r="C58" s="6" t="s">
        <v>87</v>
      </c>
      <c r="D58" s="6" t="s">
        <v>237</v>
      </c>
      <c r="E58" s="8">
        <v>3983727.8078000001</v>
      </c>
      <c r="F58" s="8">
        <v>41288.3891</v>
      </c>
      <c r="G58" s="9">
        <f t="shared" si="1"/>
        <v>4025016.1968999999</v>
      </c>
    </row>
    <row r="59" spans="1:7">
      <c r="A59" s="6">
        <v>54</v>
      </c>
      <c r="B59" s="6">
        <v>54</v>
      </c>
      <c r="C59" s="6" t="s">
        <v>87</v>
      </c>
      <c r="D59" s="6" t="s">
        <v>239</v>
      </c>
      <c r="E59" s="8">
        <v>4067586.7752</v>
      </c>
      <c r="F59" s="8">
        <v>42157.525199999996</v>
      </c>
      <c r="G59" s="9">
        <f t="shared" si="1"/>
        <v>4109744.3004000001</v>
      </c>
    </row>
    <row r="60" spans="1:7">
      <c r="A60" s="6">
        <v>55</v>
      </c>
      <c r="B60" s="6">
        <v>55</v>
      </c>
      <c r="C60" s="6" t="s">
        <v>87</v>
      </c>
      <c r="D60" s="6" t="s">
        <v>241</v>
      </c>
      <c r="E60" s="8">
        <v>3796850.4663</v>
      </c>
      <c r="F60" s="8">
        <v>39351.543799999999</v>
      </c>
      <c r="G60" s="9">
        <f t="shared" si="1"/>
        <v>3836202.0101000001</v>
      </c>
    </row>
    <row r="61" spans="1:7">
      <c r="A61" s="6">
        <v>56</v>
      </c>
      <c r="B61" s="6">
        <v>56</v>
      </c>
      <c r="C61" s="6" t="s">
        <v>87</v>
      </c>
      <c r="D61" s="6" t="s">
        <v>243</v>
      </c>
      <c r="E61" s="8">
        <v>4717224.4807000002</v>
      </c>
      <c r="F61" s="8">
        <v>48890.538999999997</v>
      </c>
      <c r="G61" s="9">
        <f t="shared" si="1"/>
        <v>4766115.0197000001</v>
      </c>
    </row>
    <row r="62" spans="1:7">
      <c r="A62" s="6">
        <v>57</v>
      </c>
      <c r="B62" s="6">
        <v>57</v>
      </c>
      <c r="C62" s="6" t="s">
        <v>87</v>
      </c>
      <c r="D62" s="6" t="s">
        <v>245</v>
      </c>
      <c r="E62" s="8">
        <v>3936174.5671999999</v>
      </c>
      <c r="F62" s="8">
        <v>40795.534899999999</v>
      </c>
      <c r="G62" s="9">
        <f t="shared" si="1"/>
        <v>3976970.1020999998</v>
      </c>
    </row>
    <row r="63" spans="1:7">
      <c r="A63" s="6">
        <v>58</v>
      </c>
      <c r="B63" s="6">
        <v>58</v>
      </c>
      <c r="C63" s="6" t="s">
        <v>87</v>
      </c>
      <c r="D63" s="6" t="s">
        <v>247</v>
      </c>
      <c r="E63" s="8">
        <v>4141511.9331</v>
      </c>
      <c r="F63" s="8">
        <v>42923.704700000002</v>
      </c>
      <c r="G63" s="9">
        <f t="shared" si="1"/>
        <v>4184435.6378000001</v>
      </c>
    </row>
    <row r="64" spans="1:7">
      <c r="A64" s="6">
        <v>59</v>
      </c>
      <c r="B64" s="6">
        <v>59</v>
      </c>
      <c r="C64" s="6" t="s">
        <v>87</v>
      </c>
      <c r="D64" s="6" t="s">
        <v>249</v>
      </c>
      <c r="E64" s="8">
        <v>4307773.9397999998</v>
      </c>
      <c r="F64" s="8">
        <v>44646.887300000002</v>
      </c>
      <c r="G64" s="9">
        <f t="shared" si="1"/>
        <v>4352420.8270999994</v>
      </c>
    </row>
    <row r="65" spans="1:7">
      <c r="A65" s="6">
        <v>60</v>
      </c>
      <c r="B65" s="6">
        <v>60</v>
      </c>
      <c r="C65" s="6" t="s">
        <v>87</v>
      </c>
      <c r="D65" s="6" t="s">
        <v>251</v>
      </c>
      <c r="E65" s="8">
        <v>3702644.4492000001</v>
      </c>
      <c r="F65" s="8">
        <v>38375.1682</v>
      </c>
      <c r="G65" s="9">
        <f t="shared" si="1"/>
        <v>3741019.6174000003</v>
      </c>
    </row>
    <row r="66" spans="1:7">
      <c r="A66" s="6">
        <v>61</v>
      </c>
      <c r="B66" s="6">
        <v>61</v>
      </c>
      <c r="C66" s="6" t="s">
        <v>87</v>
      </c>
      <c r="D66" s="6" t="s">
        <v>253</v>
      </c>
      <c r="E66" s="8">
        <v>3866281.0891999998</v>
      </c>
      <c r="F66" s="8">
        <v>40071.140800000001</v>
      </c>
      <c r="G66" s="9">
        <f t="shared" si="1"/>
        <v>3906352.23</v>
      </c>
    </row>
    <row r="67" spans="1:7">
      <c r="A67" s="6">
        <v>62</v>
      </c>
      <c r="B67" s="6">
        <v>62</v>
      </c>
      <c r="C67" s="6" t="s">
        <v>87</v>
      </c>
      <c r="D67" s="6" t="s">
        <v>255</v>
      </c>
      <c r="E67" s="8">
        <v>3960159.2089999998</v>
      </c>
      <c r="F67" s="8">
        <v>41044.118000000002</v>
      </c>
      <c r="G67" s="9">
        <f t="shared" si="1"/>
        <v>4001203.3269999996</v>
      </c>
    </row>
    <row r="68" spans="1:7">
      <c r="A68" s="6">
        <v>63</v>
      </c>
      <c r="B68" s="6">
        <v>63</v>
      </c>
      <c r="C68" s="6" t="s">
        <v>87</v>
      </c>
      <c r="D68" s="6" t="s">
        <v>257</v>
      </c>
      <c r="E68" s="8">
        <v>4665944.8269999996</v>
      </c>
      <c r="F68" s="8">
        <v>48359.063300000002</v>
      </c>
      <c r="G68" s="9">
        <f t="shared" si="1"/>
        <v>4714303.8902999992</v>
      </c>
    </row>
    <row r="69" spans="1:7">
      <c r="A69" s="6">
        <v>64</v>
      </c>
      <c r="B69" s="6">
        <v>64</v>
      </c>
      <c r="C69" s="6" t="s">
        <v>87</v>
      </c>
      <c r="D69" s="6" t="s">
        <v>259</v>
      </c>
      <c r="E69" s="8">
        <v>3475693.602</v>
      </c>
      <c r="F69" s="8">
        <v>36022.990700000002</v>
      </c>
      <c r="G69" s="9">
        <f t="shared" si="1"/>
        <v>3511716.5926999999</v>
      </c>
    </row>
    <row r="70" spans="1:7">
      <c r="A70" s="6">
        <v>65</v>
      </c>
      <c r="B70" s="6">
        <v>65</v>
      </c>
      <c r="C70" s="6" t="s">
        <v>87</v>
      </c>
      <c r="D70" s="6" t="s">
        <v>261</v>
      </c>
      <c r="E70" s="8">
        <v>4264704.4334000004</v>
      </c>
      <c r="F70" s="8">
        <v>44200.503700000001</v>
      </c>
      <c r="G70" s="9">
        <f t="shared" si="1"/>
        <v>4308904.9371000007</v>
      </c>
    </row>
    <row r="71" spans="1:7">
      <c r="A71" s="6">
        <v>66</v>
      </c>
      <c r="B71" s="6">
        <v>66</v>
      </c>
      <c r="C71" s="6" t="s">
        <v>87</v>
      </c>
      <c r="D71" s="6" t="s">
        <v>263</v>
      </c>
      <c r="E71" s="8">
        <v>3476931.3390000002</v>
      </c>
      <c r="F71" s="8">
        <v>36035.818899999998</v>
      </c>
      <c r="G71" s="9">
        <f t="shared" si="1"/>
        <v>3512967.1579</v>
      </c>
    </row>
    <row r="72" spans="1:7">
      <c r="A72" s="6">
        <v>67</v>
      </c>
      <c r="B72" s="6">
        <v>67</v>
      </c>
      <c r="C72" s="6" t="s">
        <v>87</v>
      </c>
      <c r="D72" s="6" t="s">
        <v>265</v>
      </c>
      <c r="E72" s="8">
        <v>4534476.6425999999</v>
      </c>
      <c r="F72" s="8">
        <v>46996.492899999997</v>
      </c>
      <c r="G72" s="9">
        <f t="shared" si="1"/>
        <v>4581473.1354999999</v>
      </c>
    </row>
    <row r="73" spans="1:7">
      <c r="A73" s="6">
        <v>68</v>
      </c>
      <c r="B73" s="6">
        <v>68</v>
      </c>
      <c r="C73" s="6" t="s">
        <v>87</v>
      </c>
      <c r="D73" s="6" t="s">
        <v>267</v>
      </c>
      <c r="E73" s="8">
        <v>3752056.1943000001</v>
      </c>
      <c r="F73" s="8">
        <v>38887.284299999999</v>
      </c>
      <c r="G73" s="9">
        <f t="shared" si="1"/>
        <v>3790943.4786</v>
      </c>
    </row>
    <row r="74" spans="1:7">
      <c r="A74" s="6">
        <v>69</v>
      </c>
      <c r="B74" s="6">
        <v>69</v>
      </c>
      <c r="C74" s="6" t="s">
        <v>87</v>
      </c>
      <c r="D74" s="6" t="s">
        <v>269</v>
      </c>
      <c r="E74" s="8">
        <v>5671415.9014999997</v>
      </c>
      <c r="F74" s="8">
        <v>58780.0265</v>
      </c>
      <c r="G74" s="9">
        <f t="shared" si="1"/>
        <v>5730195.9279999994</v>
      </c>
    </row>
    <row r="75" spans="1:7">
      <c r="A75" s="6">
        <v>70</v>
      </c>
      <c r="B75" s="6">
        <v>70</v>
      </c>
      <c r="C75" s="6" t="s">
        <v>88</v>
      </c>
      <c r="D75" s="6" t="s">
        <v>274</v>
      </c>
      <c r="E75" s="8">
        <v>6379082.2160999998</v>
      </c>
      <c r="F75" s="8">
        <v>66114.463900000002</v>
      </c>
      <c r="G75" s="9">
        <f t="shared" si="1"/>
        <v>6445196.6799999997</v>
      </c>
    </row>
    <row r="76" spans="1:7">
      <c r="A76" s="6">
        <v>71</v>
      </c>
      <c r="B76" s="6">
        <v>71</v>
      </c>
      <c r="C76" s="6" t="s">
        <v>88</v>
      </c>
      <c r="D76" s="6" t="s">
        <v>276</v>
      </c>
      <c r="E76" s="8">
        <v>4195247.5257999999</v>
      </c>
      <c r="F76" s="8">
        <v>43480.634299999998</v>
      </c>
      <c r="G76" s="9">
        <f t="shared" si="1"/>
        <v>4238728.1601</v>
      </c>
    </row>
    <row r="77" spans="1:7">
      <c r="A77" s="6">
        <v>72</v>
      </c>
      <c r="B77" s="6">
        <v>72</v>
      </c>
      <c r="C77" s="6" t="s">
        <v>88</v>
      </c>
      <c r="D77" s="6" t="s">
        <v>278</v>
      </c>
      <c r="E77" s="8">
        <v>4315723.3214999996</v>
      </c>
      <c r="F77" s="8">
        <v>44729.276700000002</v>
      </c>
      <c r="G77" s="9">
        <f t="shared" si="1"/>
        <v>4360452.5981999999</v>
      </c>
    </row>
    <row r="78" spans="1:7">
      <c r="A78" s="6">
        <v>73</v>
      </c>
      <c r="B78" s="6">
        <v>73</v>
      </c>
      <c r="C78" s="6" t="s">
        <v>88</v>
      </c>
      <c r="D78" s="6" t="s">
        <v>280</v>
      </c>
      <c r="E78" s="8">
        <v>5216393.5740999999</v>
      </c>
      <c r="F78" s="8">
        <v>54064.057000000001</v>
      </c>
      <c r="G78" s="9">
        <f t="shared" si="1"/>
        <v>5270457.6310999999</v>
      </c>
    </row>
    <row r="79" spans="1:7">
      <c r="A79" s="6">
        <v>74</v>
      </c>
      <c r="B79" s="6">
        <v>74</v>
      </c>
      <c r="C79" s="6" t="s">
        <v>88</v>
      </c>
      <c r="D79" s="6" t="s">
        <v>282</v>
      </c>
      <c r="E79" s="8">
        <v>3961681.2113000001</v>
      </c>
      <c r="F79" s="8">
        <v>41059.892399999997</v>
      </c>
      <c r="G79" s="9">
        <f t="shared" si="1"/>
        <v>4002741.1036999999</v>
      </c>
    </row>
    <row r="80" spans="1:7">
      <c r="A80" s="6">
        <v>75</v>
      </c>
      <c r="B80" s="6">
        <v>75</v>
      </c>
      <c r="C80" s="6" t="s">
        <v>88</v>
      </c>
      <c r="D80" s="6" t="s">
        <v>284</v>
      </c>
      <c r="E80" s="8">
        <v>4560778.4822000004</v>
      </c>
      <c r="F80" s="8">
        <v>47269.091999999997</v>
      </c>
      <c r="G80" s="9">
        <f t="shared" si="1"/>
        <v>4608047.5742000006</v>
      </c>
    </row>
    <row r="81" spans="1:7">
      <c r="A81" s="6">
        <v>76</v>
      </c>
      <c r="B81" s="6">
        <v>76</v>
      </c>
      <c r="C81" s="6" t="s">
        <v>88</v>
      </c>
      <c r="D81" s="6" t="s">
        <v>286</v>
      </c>
      <c r="E81" s="8">
        <v>4226812.7978999997</v>
      </c>
      <c r="F81" s="8">
        <v>43807.785000000003</v>
      </c>
      <c r="G81" s="9">
        <f t="shared" si="1"/>
        <v>4270620.5828999998</v>
      </c>
    </row>
    <row r="82" spans="1:7">
      <c r="A82" s="6">
        <v>77</v>
      </c>
      <c r="B82" s="6">
        <v>77</v>
      </c>
      <c r="C82" s="6" t="s">
        <v>88</v>
      </c>
      <c r="D82" s="6" t="s">
        <v>288</v>
      </c>
      <c r="E82" s="8">
        <v>3779295.8379000002</v>
      </c>
      <c r="F82" s="8">
        <v>39169.6031</v>
      </c>
      <c r="G82" s="9">
        <f t="shared" si="1"/>
        <v>3818465.4410000001</v>
      </c>
    </row>
    <row r="83" spans="1:7">
      <c r="A83" s="6">
        <v>78</v>
      </c>
      <c r="B83" s="6">
        <v>78</v>
      </c>
      <c r="C83" s="6" t="s">
        <v>88</v>
      </c>
      <c r="D83" s="6" t="s">
        <v>290</v>
      </c>
      <c r="E83" s="8">
        <v>4197616.4693999998</v>
      </c>
      <c r="F83" s="8">
        <v>43505.186699999998</v>
      </c>
      <c r="G83" s="9">
        <f t="shared" ref="G83:G146" si="2">E83+F83</f>
        <v>4241121.6561000003</v>
      </c>
    </row>
    <row r="84" spans="1:7">
      <c r="A84" s="6">
        <v>79</v>
      </c>
      <c r="B84" s="6">
        <v>79</v>
      </c>
      <c r="C84" s="6" t="s">
        <v>88</v>
      </c>
      <c r="D84" s="6" t="s">
        <v>292</v>
      </c>
      <c r="E84" s="8">
        <v>6640780.5721000005</v>
      </c>
      <c r="F84" s="8">
        <v>68826.7736</v>
      </c>
      <c r="G84" s="9">
        <f t="shared" si="2"/>
        <v>6709607.3457000004</v>
      </c>
    </row>
    <row r="85" spans="1:7">
      <c r="A85" s="6">
        <v>80</v>
      </c>
      <c r="B85" s="6">
        <v>80</v>
      </c>
      <c r="C85" s="6" t="s">
        <v>88</v>
      </c>
      <c r="D85" s="6" t="s">
        <v>294</v>
      </c>
      <c r="E85" s="8">
        <v>4615350.5171999997</v>
      </c>
      <c r="F85" s="8">
        <v>47834.690799999997</v>
      </c>
      <c r="G85" s="9">
        <f t="shared" si="2"/>
        <v>4663185.2079999996</v>
      </c>
    </row>
    <row r="86" spans="1:7">
      <c r="A86" s="6">
        <v>81</v>
      </c>
      <c r="B86" s="6">
        <v>81</v>
      </c>
      <c r="C86" s="6" t="s">
        <v>88</v>
      </c>
      <c r="D86" s="6" t="s">
        <v>296</v>
      </c>
      <c r="E86" s="8">
        <v>5642729.3938999996</v>
      </c>
      <c r="F86" s="8">
        <v>58482.712099999997</v>
      </c>
      <c r="G86" s="9">
        <f t="shared" si="2"/>
        <v>5701212.1059999997</v>
      </c>
    </row>
    <row r="87" spans="1:7">
      <c r="A87" s="6">
        <v>82</v>
      </c>
      <c r="B87" s="6">
        <v>82</v>
      </c>
      <c r="C87" s="6" t="s">
        <v>88</v>
      </c>
      <c r="D87" s="6" t="s">
        <v>298</v>
      </c>
      <c r="E87" s="8">
        <v>4145965.8354000002</v>
      </c>
      <c r="F87" s="8">
        <v>42969.866099999999</v>
      </c>
      <c r="G87" s="9">
        <f t="shared" si="2"/>
        <v>4188935.7015000004</v>
      </c>
    </row>
    <row r="88" spans="1:7">
      <c r="A88" s="6">
        <v>83</v>
      </c>
      <c r="B88" s="6">
        <v>83</v>
      </c>
      <c r="C88" s="6" t="s">
        <v>88</v>
      </c>
      <c r="D88" s="6" t="s">
        <v>300</v>
      </c>
      <c r="E88" s="8">
        <v>4110749.7960999999</v>
      </c>
      <c r="F88" s="8">
        <v>42604.877899999999</v>
      </c>
      <c r="G88" s="9">
        <f t="shared" si="2"/>
        <v>4153354.6740000001</v>
      </c>
    </row>
    <row r="89" spans="1:7">
      <c r="A89" s="6">
        <v>84</v>
      </c>
      <c r="B89" s="6">
        <v>84</v>
      </c>
      <c r="C89" s="6" t="s">
        <v>88</v>
      </c>
      <c r="D89" s="6" t="s">
        <v>302</v>
      </c>
      <c r="E89" s="8">
        <v>4933799.8908000002</v>
      </c>
      <c r="F89" s="8">
        <v>51135.182699999998</v>
      </c>
      <c r="G89" s="9">
        <f t="shared" si="2"/>
        <v>4984935.0734999999</v>
      </c>
    </row>
    <row r="90" spans="1:7">
      <c r="A90" s="6">
        <v>85</v>
      </c>
      <c r="B90" s="6">
        <v>85</v>
      </c>
      <c r="C90" s="6" t="s">
        <v>88</v>
      </c>
      <c r="D90" s="6" t="s">
        <v>304</v>
      </c>
      <c r="E90" s="8">
        <v>4714385.4090999998</v>
      </c>
      <c r="F90" s="8">
        <v>48861.114099999999</v>
      </c>
      <c r="G90" s="9">
        <f t="shared" si="2"/>
        <v>4763246.5231999997</v>
      </c>
    </row>
    <row r="91" spans="1:7">
      <c r="A91" s="6">
        <v>86</v>
      </c>
      <c r="B91" s="6">
        <v>86</v>
      </c>
      <c r="C91" s="6" t="s">
        <v>88</v>
      </c>
      <c r="D91" s="6" t="s">
        <v>305</v>
      </c>
      <c r="E91" s="8">
        <v>3949352.7867999999</v>
      </c>
      <c r="F91" s="8">
        <v>40932.117400000003</v>
      </c>
      <c r="G91" s="9">
        <f t="shared" si="2"/>
        <v>3990284.9041999998</v>
      </c>
    </row>
    <row r="92" spans="1:7">
      <c r="A92" s="6">
        <v>87</v>
      </c>
      <c r="B92" s="6">
        <v>87</v>
      </c>
      <c r="C92" s="6" t="s">
        <v>88</v>
      </c>
      <c r="D92" s="6" t="s">
        <v>307</v>
      </c>
      <c r="E92" s="8">
        <v>4092248.781</v>
      </c>
      <c r="F92" s="8">
        <v>42413.128599999996</v>
      </c>
      <c r="G92" s="9">
        <f t="shared" si="2"/>
        <v>4134661.9095999999</v>
      </c>
    </row>
    <row r="93" spans="1:7">
      <c r="A93" s="6">
        <v>88</v>
      </c>
      <c r="B93" s="6">
        <v>88</v>
      </c>
      <c r="C93" s="6" t="s">
        <v>88</v>
      </c>
      <c r="D93" s="6" t="s">
        <v>309</v>
      </c>
      <c r="E93" s="8">
        <v>4419281.2172999997</v>
      </c>
      <c r="F93" s="8">
        <v>45802.577599999997</v>
      </c>
      <c r="G93" s="9">
        <f t="shared" si="2"/>
        <v>4465083.7949000001</v>
      </c>
    </row>
    <row r="94" spans="1:7">
      <c r="A94" s="6">
        <v>89</v>
      </c>
      <c r="B94" s="6">
        <v>89</v>
      </c>
      <c r="C94" s="6" t="s">
        <v>88</v>
      </c>
      <c r="D94" s="6" t="s">
        <v>311</v>
      </c>
      <c r="E94" s="8">
        <v>4472200.8513000002</v>
      </c>
      <c r="F94" s="8">
        <v>46351.050499999998</v>
      </c>
      <c r="G94" s="9">
        <f t="shared" si="2"/>
        <v>4518551.9018000001</v>
      </c>
    </row>
    <row r="95" spans="1:7">
      <c r="A95" s="6">
        <v>90</v>
      </c>
      <c r="B95" s="6">
        <v>90</v>
      </c>
      <c r="C95" s="6" t="s">
        <v>88</v>
      </c>
      <c r="D95" s="6" t="s">
        <v>313</v>
      </c>
      <c r="E95" s="8">
        <v>4293971.3940000003</v>
      </c>
      <c r="F95" s="8">
        <v>44503.8341</v>
      </c>
      <c r="G95" s="9">
        <f t="shared" si="2"/>
        <v>4338475.2280999999</v>
      </c>
    </row>
    <row r="96" spans="1:7">
      <c r="A96" s="6">
        <v>91</v>
      </c>
      <c r="B96" s="6">
        <v>91</v>
      </c>
      <c r="C96" s="6" t="s">
        <v>89</v>
      </c>
      <c r="D96" s="6" t="s">
        <v>318</v>
      </c>
      <c r="E96" s="8">
        <v>7240099.9916000003</v>
      </c>
      <c r="F96" s="8">
        <v>75038.275599999994</v>
      </c>
      <c r="G96" s="9">
        <f t="shared" si="2"/>
        <v>7315138.2672000006</v>
      </c>
    </row>
    <row r="97" spans="1:7">
      <c r="A97" s="6">
        <v>92</v>
      </c>
      <c r="B97" s="6">
        <v>92</v>
      </c>
      <c r="C97" s="6" t="s">
        <v>89</v>
      </c>
      <c r="D97" s="6" t="s">
        <v>89</v>
      </c>
      <c r="E97" s="8">
        <v>8743183.2771000005</v>
      </c>
      <c r="F97" s="8">
        <v>90616.620899999994</v>
      </c>
      <c r="G97" s="9">
        <f t="shared" si="2"/>
        <v>8833799.898</v>
      </c>
    </row>
    <row r="98" spans="1:7">
      <c r="A98" s="6">
        <v>93</v>
      </c>
      <c r="B98" s="6">
        <v>93</v>
      </c>
      <c r="C98" s="6" t="s">
        <v>89</v>
      </c>
      <c r="D98" s="6" t="s">
        <v>321</v>
      </c>
      <c r="E98" s="8">
        <v>3823800.3125999998</v>
      </c>
      <c r="F98" s="8">
        <v>39630.858999999997</v>
      </c>
      <c r="G98" s="9">
        <f t="shared" si="2"/>
        <v>3863431.1716</v>
      </c>
    </row>
    <row r="99" spans="1:7">
      <c r="A99" s="6">
        <v>94</v>
      </c>
      <c r="B99" s="6">
        <v>94</v>
      </c>
      <c r="C99" s="6" t="s">
        <v>89</v>
      </c>
      <c r="D99" s="6" t="s">
        <v>323</v>
      </c>
      <c r="E99" s="8">
        <v>4519107.2126000002</v>
      </c>
      <c r="F99" s="8">
        <v>46837.200199999999</v>
      </c>
      <c r="G99" s="9">
        <f t="shared" si="2"/>
        <v>4565944.4128</v>
      </c>
    </row>
    <row r="100" spans="1:7">
      <c r="A100" s="6">
        <v>95</v>
      </c>
      <c r="B100" s="6">
        <v>95</v>
      </c>
      <c r="C100" s="6" t="s">
        <v>89</v>
      </c>
      <c r="D100" s="6" t="s">
        <v>325</v>
      </c>
      <c r="E100" s="8">
        <v>5732673.6091999998</v>
      </c>
      <c r="F100" s="8">
        <v>59414.917300000001</v>
      </c>
      <c r="G100" s="9">
        <f t="shared" si="2"/>
        <v>5792088.5264999997</v>
      </c>
    </row>
    <row r="101" spans="1:7">
      <c r="A101" s="6">
        <v>96</v>
      </c>
      <c r="B101" s="6">
        <v>96</v>
      </c>
      <c r="C101" s="6" t="s">
        <v>89</v>
      </c>
      <c r="D101" s="6" t="s">
        <v>327</v>
      </c>
      <c r="E101" s="8">
        <v>3796089.1102</v>
      </c>
      <c r="F101" s="8">
        <v>39343.652900000001</v>
      </c>
      <c r="G101" s="9">
        <f t="shared" si="2"/>
        <v>3835432.7631000001</v>
      </c>
    </row>
    <row r="102" spans="1:7">
      <c r="A102" s="6">
        <v>97</v>
      </c>
      <c r="B102" s="6">
        <v>97</v>
      </c>
      <c r="C102" s="6" t="s">
        <v>89</v>
      </c>
      <c r="D102" s="6" t="s">
        <v>329</v>
      </c>
      <c r="E102" s="8">
        <v>6056173.9715999998</v>
      </c>
      <c r="F102" s="8">
        <v>62767.758999999998</v>
      </c>
      <c r="G102" s="9">
        <f t="shared" si="2"/>
        <v>6118941.7305999994</v>
      </c>
    </row>
    <row r="103" spans="1:7">
      <c r="A103" s="6">
        <v>98</v>
      </c>
      <c r="B103" s="6">
        <v>98</v>
      </c>
      <c r="C103" s="6" t="s">
        <v>89</v>
      </c>
      <c r="D103" s="6" t="s">
        <v>331</v>
      </c>
      <c r="E103" s="8">
        <v>6113531.1223999998</v>
      </c>
      <c r="F103" s="8">
        <v>63362.223400000003</v>
      </c>
      <c r="G103" s="9">
        <f t="shared" si="2"/>
        <v>6176893.3457999993</v>
      </c>
    </row>
    <row r="104" spans="1:7">
      <c r="A104" s="6">
        <v>99</v>
      </c>
      <c r="B104" s="6">
        <v>99</v>
      </c>
      <c r="C104" s="6" t="s">
        <v>89</v>
      </c>
      <c r="D104" s="6" t="s">
        <v>333</v>
      </c>
      <c r="E104" s="8">
        <v>4300192.4742000001</v>
      </c>
      <c r="F104" s="8">
        <v>44568.311000000002</v>
      </c>
      <c r="G104" s="9">
        <f t="shared" si="2"/>
        <v>4344760.7851999998</v>
      </c>
    </row>
    <row r="105" spans="1:7">
      <c r="A105" s="6">
        <v>100</v>
      </c>
      <c r="B105" s="6">
        <v>100</v>
      </c>
      <c r="C105" s="6" t="s">
        <v>89</v>
      </c>
      <c r="D105" s="6" t="s">
        <v>334</v>
      </c>
      <c r="E105" s="8">
        <v>4924975.3814000003</v>
      </c>
      <c r="F105" s="8">
        <v>51043.7232</v>
      </c>
      <c r="G105" s="9">
        <f t="shared" si="2"/>
        <v>4976019.1046000002</v>
      </c>
    </row>
    <row r="106" spans="1:7">
      <c r="A106" s="6">
        <v>101</v>
      </c>
      <c r="B106" s="6">
        <v>101</v>
      </c>
      <c r="C106" s="6" t="s">
        <v>89</v>
      </c>
      <c r="D106" s="6" t="s">
        <v>336</v>
      </c>
      <c r="E106" s="8">
        <v>3810790.2264</v>
      </c>
      <c r="F106" s="8">
        <v>39496.019099999998</v>
      </c>
      <c r="G106" s="9">
        <f t="shared" si="2"/>
        <v>3850286.2455000002</v>
      </c>
    </row>
    <row r="107" spans="1:7">
      <c r="A107" s="6">
        <v>102</v>
      </c>
      <c r="B107" s="6">
        <v>102</v>
      </c>
      <c r="C107" s="6" t="s">
        <v>89</v>
      </c>
      <c r="D107" s="6" t="s">
        <v>338</v>
      </c>
      <c r="E107" s="8">
        <v>5901405.7668000003</v>
      </c>
      <c r="F107" s="8">
        <v>61163.701200000003</v>
      </c>
      <c r="G107" s="9">
        <f t="shared" si="2"/>
        <v>5962569.4680000003</v>
      </c>
    </row>
    <row r="108" spans="1:7">
      <c r="A108" s="6">
        <v>103</v>
      </c>
      <c r="B108" s="6">
        <v>103</v>
      </c>
      <c r="C108" s="6" t="s">
        <v>89</v>
      </c>
      <c r="D108" s="6" t="s">
        <v>340</v>
      </c>
      <c r="E108" s="8">
        <v>4853624.6070999997</v>
      </c>
      <c r="F108" s="8">
        <v>50304.225299999998</v>
      </c>
      <c r="G108" s="9">
        <f t="shared" si="2"/>
        <v>4903928.8323999997</v>
      </c>
    </row>
    <row r="109" spans="1:7">
      <c r="A109" s="6">
        <v>104</v>
      </c>
      <c r="B109" s="6">
        <v>104</v>
      </c>
      <c r="C109" s="6" t="s">
        <v>89</v>
      </c>
      <c r="D109" s="6" t="s">
        <v>342</v>
      </c>
      <c r="E109" s="8">
        <v>5667507.3892000001</v>
      </c>
      <c r="F109" s="8">
        <v>58739.517699999997</v>
      </c>
      <c r="G109" s="9">
        <f t="shared" si="2"/>
        <v>5726246.9068999998</v>
      </c>
    </row>
    <row r="110" spans="1:7">
      <c r="A110" s="6">
        <v>105</v>
      </c>
      <c r="B110" s="6">
        <v>105</v>
      </c>
      <c r="C110" s="6" t="s">
        <v>89</v>
      </c>
      <c r="D110" s="6" t="s">
        <v>344</v>
      </c>
      <c r="E110" s="8">
        <v>7262785.3649000004</v>
      </c>
      <c r="F110" s="8">
        <v>75273.392699999997</v>
      </c>
      <c r="G110" s="9">
        <f t="shared" si="2"/>
        <v>7338058.7576000001</v>
      </c>
    </row>
    <row r="111" spans="1:7">
      <c r="A111" s="6">
        <v>106</v>
      </c>
      <c r="B111" s="6">
        <v>106</v>
      </c>
      <c r="C111" s="6" t="s">
        <v>89</v>
      </c>
      <c r="D111" s="6" t="s">
        <v>346</v>
      </c>
      <c r="E111" s="8">
        <v>5444765.9584999997</v>
      </c>
      <c r="F111" s="8">
        <v>56430.967700000001</v>
      </c>
      <c r="G111" s="9">
        <f t="shared" si="2"/>
        <v>5501196.9261999996</v>
      </c>
    </row>
    <row r="112" spans="1:7">
      <c r="A112" s="6">
        <v>107</v>
      </c>
      <c r="B112" s="6">
        <v>107</v>
      </c>
      <c r="C112" s="6" t="s">
        <v>89</v>
      </c>
      <c r="D112" s="6" t="s">
        <v>348</v>
      </c>
      <c r="E112" s="8">
        <v>5355344.8068000004</v>
      </c>
      <c r="F112" s="8">
        <v>55504.183700000001</v>
      </c>
      <c r="G112" s="9">
        <f t="shared" si="2"/>
        <v>5410848.9905000003</v>
      </c>
    </row>
    <row r="113" spans="1:7">
      <c r="A113" s="6">
        <v>108</v>
      </c>
      <c r="B113" s="6">
        <v>108</v>
      </c>
      <c r="C113" s="6" t="s">
        <v>89</v>
      </c>
      <c r="D113" s="6" t="s">
        <v>350</v>
      </c>
      <c r="E113" s="8">
        <v>7531273.4463</v>
      </c>
      <c r="F113" s="8">
        <v>78056.072899999999</v>
      </c>
      <c r="G113" s="9">
        <f t="shared" si="2"/>
        <v>7609329.5192</v>
      </c>
    </row>
    <row r="114" spans="1:7">
      <c r="A114" s="6">
        <v>109</v>
      </c>
      <c r="B114" s="6">
        <v>109</v>
      </c>
      <c r="C114" s="6" t="s">
        <v>89</v>
      </c>
      <c r="D114" s="6" t="s">
        <v>352</v>
      </c>
      <c r="E114" s="8">
        <v>4191590.4043000001</v>
      </c>
      <c r="F114" s="8">
        <v>43442.731</v>
      </c>
      <c r="G114" s="9">
        <f t="shared" si="2"/>
        <v>4235033.1353000002</v>
      </c>
    </row>
    <row r="115" spans="1:7">
      <c r="A115" s="6">
        <v>110</v>
      </c>
      <c r="B115" s="6">
        <v>110</v>
      </c>
      <c r="C115" s="6" t="s">
        <v>89</v>
      </c>
      <c r="D115" s="6" t="s">
        <v>354</v>
      </c>
      <c r="E115" s="8">
        <v>4690266.9803999998</v>
      </c>
      <c r="F115" s="8">
        <v>48611.144399999997</v>
      </c>
      <c r="G115" s="9">
        <f t="shared" si="2"/>
        <v>4738878.1247999994</v>
      </c>
    </row>
    <row r="116" spans="1:7">
      <c r="A116" s="6">
        <v>111</v>
      </c>
      <c r="B116" s="6">
        <v>111</v>
      </c>
      <c r="C116" s="6" t="s">
        <v>90</v>
      </c>
      <c r="D116" s="6" t="s">
        <v>359</v>
      </c>
      <c r="E116" s="8">
        <v>5326146.4325000001</v>
      </c>
      <c r="F116" s="8">
        <v>55201.564100000003</v>
      </c>
      <c r="G116" s="9">
        <f t="shared" si="2"/>
        <v>5381347.9966000002</v>
      </c>
    </row>
    <row r="117" spans="1:7">
      <c r="A117" s="6">
        <v>112</v>
      </c>
      <c r="B117" s="6">
        <v>112</v>
      </c>
      <c r="C117" s="6" t="s">
        <v>90</v>
      </c>
      <c r="D117" s="6" t="s">
        <v>361</v>
      </c>
      <c r="E117" s="8">
        <v>6114443.7191000003</v>
      </c>
      <c r="F117" s="8">
        <v>63371.681799999998</v>
      </c>
      <c r="G117" s="9">
        <f t="shared" si="2"/>
        <v>6177815.4009000007</v>
      </c>
    </row>
    <row r="118" spans="1:7">
      <c r="A118" s="6">
        <v>113</v>
      </c>
      <c r="B118" s="6">
        <v>113</v>
      </c>
      <c r="C118" s="6" t="s">
        <v>90</v>
      </c>
      <c r="D118" s="6" t="s">
        <v>363</v>
      </c>
      <c r="E118" s="8">
        <v>4069168.7897999999</v>
      </c>
      <c r="F118" s="8">
        <v>42173.921600000001</v>
      </c>
      <c r="G118" s="9">
        <f t="shared" si="2"/>
        <v>4111342.7113999999</v>
      </c>
    </row>
    <row r="119" spans="1:7">
      <c r="A119" s="6">
        <v>114</v>
      </c>
      <c r="B119" s="6">
        <v>114</v>
      </c>
      <c r="C119" s="6" t="s">
        <v>90</v>
      </c>
      <c r="D119" s="6" t="s">
        <v>365</v>
      </c>
      <c r="E119" s="8">
        <v>5017468.9519999996</v>
      </c>
      <c r="F119" s="8">
        <v>52002.350599999998</v>
      </c>
      <c r="G119" s="9">
        <f t="shared" si="2"/>
        <v>5069471.3025999991</v>
      </c>
    </row>
    <row r="120" spans="1:7">
      <c r="A120" s="6">
        <v>115</v>
      </c>
      <c r="B120" s="6">
        <v>115</v>
      </c>
      <c r="C120" s="6" t="s">
        <v>90</v>
      </c>
      <c r="D120" s="6" t="s">
        <v>367</v>
      </c>
      <c r="E120" s="8">
        <v>5272922.4249999998</v>
      </c>
      <c r="F120" s="8">
        <v>54649.936699999998</v>
      </c>
      <c r="G120" s="9">
        <f t="shared" si="2"/>
        <v>5327572.3617000002</v>
      </c>
    </row>
    <row r="121" spans="1:7">
      <c r="A121" s="6">
        <v>116</v>
      </c>
      <c r="B121" s="6">
        <v>116</v>
      </c>
      <c r="C121" s="6" t="s">
        <v>90</v>
      </c>
      <c r="D121" s="6" t="s">
        <v>369</v>
      </c>
      <c r="E121" s="8">
        <v>5184101.2823000001</v>
      </c>
      <c r="F121" s="8">
        <v>53729.371299999999</v>
      </c>
      <c r="G121" s="9">
        <f t="shared" si="2"/>
        <v>5237830.6535999998</v>
      </c>
    </row>
    <row r="122" spans="1:7">
      <c r="A122" s="6">
        <v>117</v>
      </c>
      <c r="B122" s="6">
        <v>117</v>
      </c>
      <c r="C122" s="6" t="s">
        <v>90</v>
      </c>
      <c r="D122" s="6" t="s">
        <v>371</v>
      </c>
      <c r="E122" s="8">
        <v>7162190.5263999999</v>
      </c>
      <c r="F122" s="8">
        <v>74230.801699999996</v>
      </c>
      <c r="G122" s="9">
        <f t="shared" si="2"/>
        <v>7236421.3280999996</v>
      </c>
    </row>
    <row r="123" spans="1:7">
      <c r="A123" s="6">
        <v>118</v>
      </c>
      <c r="B123" s="6">
        <v>118</v>
      </c>
      <c r="C123" s="6" t="s">
        <v>90</v>
      </c>
      <c r="D123" s="6" t="s">
        <v>373</v>
      </c>
      <c r="E123" s="8">
        <v>6610969.5807999996</v>
      </c>
      <c r="F123" s="8">
        <v>68517.804699999993</v>
      </c>
      <c r="G123" s="9">
        <f t="shared" si="2"/>
        <v>6679487.3854999999</v>
      </c>
    </row>
    <row r="124" spans="1:7">
      <c r="A124" s="6">
        <v>119</v>
      </c>
      <c r="B124" s="6">
        <v>119</v>
      </c>
      <c r="C124" s="6" t="s">
        <v>91</v>
      </c>
      <c r="D124" s="6" t="s">
        <v>378</v>
      </c>
      <c r="E124" s="8">
        <v>5267742.7406000001</v>
      </c>
      <c r="F124" s="8">
        <v>54596.253100000002</v>
      </c>
      <c r="G124" s="9">
        <f t="shared" si="2"/>
        <v>5322338.9937000005</v>
      </c>
    </row>
    <row r="125" spans="1:7">
      <c r="A125" s="6">
        <v>120</v>
      </c>
      <c r="B125" s="6">
        <v>120</v>
      </c>
      <c r="C125" s="6" t="s">
        <v>91</v>
      </c>
      <c r="D125" s="6" t="s">
        <v>380</v>
      </c>
      <c r="E125" s="8">
        <v>4647985.9178999998</v>
      </c>
      <c r="F125" s="8">
        <v>48172.932500000003</v>
      </c>
      <c r="G125" s="9">
        <f t="shared" si="2"/>
        <v>4696158.8503999999</v>
      </c>
    </row>
    <row r="126" spans="1:7">
      <c r="A126" s="6">
        <v>121</v>
      </c>
      <c r="B126" s="6">
        <v>121</v>
      </c>
      <c r="C126" s="6" t="s">
        <v>91</v>
      </c>
      <c r="D126" s="6" t="s">
        <v>382</v>
      </c>
      <c r="E126" s="8">
        <v>4500632.2476000004</v>
      </c>
      <c r="F126" s="8">
        <v>46645.720800000003</v>
      </c>
      <c r="G126" s="9">
        <f t="shared" si="2"/>
        <v>4547277.9684000006</v>
      </c>
    </row>
    <row r="127" spans="1:7">
      <c r="A127" s="6">
        <v>122</v>
      </c>
      <c r="B127" s="6">
        <v>122</v>
      </c>
      <c r="C127" s="6" t="s">
        <v>91</v>
      </c>
      <c r="D127" s="6" t="s">
        <v>384</v>
      </c>
      <c r="E127" s="8">
        <v>5335440.7008999996</v>
      </c>
      <c r="F127" s="8">
        <v>55297.8923</v>
      </c>
      <c r="G127" s="9">
        <f t="shared" si="2"/>
        <v>5390738.5932</v>
      </c>
    </row>
    <row r="128" spans="1:7">
      <c r="A128" s="6">
        <v>123</v>
      </c>
      <c r="B128" s="6">
        <v>123</v>
      </c>
      <c r="C128" s="6" t="s">
        <v>91</v>
      </c>
      <c r="D128" s="6" t="s">
        <v>386</v>
      </c>
      <c r="E128" s="8">
        <v>6924571.3267000001</v>
      </c>
      <c r="F128" s="8">
        <v>71768.054600000003</v>
      </c>
      <c r="G128" s="9">
        <f t="shared" si="2"/>
        <v>6996339.3813000005</v>
      </c>
    </row>
    <row r="129" spans="1:7">
      <c r="A129" s="6">
        <v>124</v>
      </c>
      <c r="B129" s="6">
        <v>124</v>
      </c>
      <c r="C129" s="6" t="s">
        <v>91</v>
      </c>
      <c r="D129" s="6" t="s">
        <v>388</v>
      </c>
      <c r="E129" s="8">
        <v>5657461.5637999997</v>
      </c>
      <c r="F129" s="8">
        <v>58635.400199999996</v>
      </c>
      <c r="G129" s="9">
        <f t="shared" si="2"/>
        <v>5716096.9639999997</v>
      </c>
    </row>
    <row r="130" spans="1:7">
      <c r="A130" s="6">
        <v>125</v>
      </c>
      <c r="B130" s="6">
        <v>125</v>
      </c>
      <c r="C130" s="6" t="s">
        <v>91</v>
      </c>
      <c r="D130" s="6" t="s">
        <v>390</v>
      </c>
      <c r="E130" s="8">
        <v>5366630.4085999997</v>
      </c>
      <c r="F130" s="8">
        <v>55621.150600000001</v>
      </c>
      <c r="G130" s="9">
        <f t="shared" si="2"/>
        <v>5422251.5592</v>
      </c>
    </row>
    <row r="131" spans="1:7">
      <c r="A131" s="6">
        <v>126</v>
      </c>
      <c r="B131" s="6">
        <v>126</v>
      </c>
      <c r="C131" s="6" t="s">
        <v>91</v>
      </c>
      <c r="D131" s="6" t="s">
        <v>392</v>
      </c>
      <c r="E131" s="8">
        <v>4611827.2686000001</v>
      </c>
      <c r="F131" s="8">
        <v>47798.174899999998</v>
      </c>
      <c r="G131" s="9">
        <f t="shared" si="2"/>
        <v>4659625.4435000001</v>
      </c>
    </row>
    <row r="132" spans="1:7">
      <c r="A132" s="6">
        <v>127</v>
      </c>
      <c r="B132" s="6">
        <v>127</v>
      </c>
      <c r="C132" s="6" t="s">
        <v>91</v>
      </c>
      <c r="D132" s="6" t="s">
        <v>394</v>
      </c>
      <c r="E132" s="8">
        <v>5825927.3159999996</v>
      </c>
      <c r="F132" s="8">
        <v>60381.422899999998</v>
      </c>
      <c r="G132" s="9">
        <f t="shared" si="2"/>
        <v>5886308.7388999993</v>
      </c>
    </row>
    <row r="133" spans="1:7">
      <c r="A133" s="6">
        <v>128</v>
      </c>
      <c r="B133" s="6">
        <v>128</v>
      </c>
      <c r="C133" s="6" t="s">
        <v>91</v>
      </c>
      <c r="D133" s="6" t="s">
        <v>396</v>
      </c>
      <c r="E133" s="8">
        <v>5511987.6945000002</v>
      </c>
      <c r="F133" s="8">
        <v>57127.671199999997</v>
      </c>
      <c r="G133" s="9">
        <f t="shared" si="2"/>
        <v>5569115.3657</v>
      </c>
    </row>
    <row r="134" spans="1:7">
      <c r="A134" s="6">
        <v>129</v>
      </c>
      <c r="B134" s="6">
        <v>129</v>
      </c>
      <c r="C134" s="6" t="s">
        <v>91</v>
      </c>
      <c r="D134" s="6" t="s">
        <v>398</v>
      </c>
      <c r="E134" s="8">
        <v>6310858.0422</v>
      </c>
      <c r="F134" s="8">
        <v>65407.370900000002</v>
      </c>
      <c r="G134" s="9">
        <f t="shared" si="2"/>
        <v>6376265.4131000005</v>
      </c>
    </row>
    <row r="135" spans="1:7">
      <c r="A135" s="6">
        <v>130</v>
      </c>
      <c r="B135" s="6">
        <v>130</v>
      </c>
      <c r="C135" s="6" t="s">
        <v>91</v>
      </c>
      <c r="D135" s="6" t="s">
        <v>400</v>
      </c>
      <c r="E135" s="8">
        <v>4846367.2605999997</v>
      </c>
      <c r="F135" s="8">
        <v>50229.008300000001</v>
      </c>
      <c r="G135" s="9">
        <f t="shared" si="2"/>
        <v>4896596.2688999996</v>
      </c>
    </row>
    <row r="136" spans="1:7">
      <c r="A136" s="6">
        <v>131</v>
      </c>
      <c r="B136" s="6">
        <v>131</v>
      </c>
      <c r="C136" s="6" t="s">
        <v>91</v>
      </c>
      <c r="D136" s="6" t="s">
        <v>402</v>
      </c>
      <c r="E136" s="8">
        <v>5821626.1842999998</v>
      </c>
      <c r="F136" s="8">
        <v>60336.844899999996</v>
      </c>
      <c r="G136" s="9">
        <f t="shared" si="2"/>
        <v>5881963.0291999998</v>
      </c>
    </row>
    <row r="137" spans="1:7">
      <c r="A137" s="6">
        <v>132</v>
      </c>
      <c r="B137" s="6">
        <v>132</v>
      </c>
      <c r="C137" s="6" t="s">
        <v>91</v>
      </c>
      <c r="D137" s="6" t="s">
        <v>404</v>
      </c>
      <c r="E137" s="8">
        <v>4300458.557</v>
      </c>
      <c r="F137" s="8">
        <v>44571.068800000001</v>
      </c>
      <c r="G137" s="9">
        <f t="shared" si="2"/>
        <v>4345029.6257999996</v>
      </c>
    </row>
    <row r="138" spans="1:7">
      <c r="A138" s="6">
        <v>133</v>
      </c>
      <c r="B138" s="6">
        <v>133</v>
      </c>
      <c r="C138" s="6" t="s">
        <v>91</v>
      </c>
      <c r="D138" s="6" t="s">
        <v>406</v>
      </c>
      <c r="E138" s="8">
        <v>4517722.7110000001</v>
      </c>
      <c r="F138" s="8">
        <v>46822.8508</v>
      </c>
      <c r="G138" s="9">
        <f t="shared" si="2"/>
        <v>4564545.5618000003</v>
      </c>
    </row>
    <row r="139" spans="1:7">
      <c r="A139" s="6">
        <v>134</v>
      </c>
      <c r="B139" s="6">
        <v>134</v>
      </c>
      <c r="C139" s="6" t="s">
        <v>91</v>
      </c>
      <c r="D139" s="6" t="s">
        <v>408</v>
      </c>
      <c r="E139" s="8">
        <v>4120714.0624000002</v>
      </c>
      <c r="F139" s="8">
        <v>42708.150199999996</v>
      </c>
      <c r="G139" s="9">
        <f t="shared" si="2"/>
        <v>4163422.2126000002</v>
      </c>
    </row>
    <row r="140" spans="1:7">
      <c r="A140" s="6">
        <v>135</v>
      </c>
      <c r="B140" s="6">
        <v>135</v>
      </c>
      <c r="C140" s="6" t="s">
        <v>91</v>
      </c>
      <c r="D140" s="6" t="s">
        <v>410</v>
      </c>
      <c r="E140" s="8">
        <v>5213962.1162</v>
      </c>
      <c r="F140" s="8">
        <v>54038.856800000001</v>
      </c>
      <c r="G140" s="9">
        <f t="shared" si="2"/>
        <v>5268000.9730000002</v>
      </c>
    </row>
    <row r="141" spans="1:7">
      <c r="A141" s="6">
        <v>136</v>
      </c>
      <c r="B141" s="6">
        <v>136</v>
      </c>
      <c r="C141" s="6" t="s">
        <v>91</v>
      </c>
      <c r="D141" s="6" t="s">
        <v>412</v>
      </c>
      <c r="E141" s="8">
        <v>4886012.3224999998</v>
      </c>
      <c r="F141" s="8">
        <v>50639.9</v>
      </c>
      <c r="G141" s="9">
        <f t="shared" si="2"/>
        <v>4936652.2225000001</v>
      </c>
    </row>
    <row r="142" spans="1:7">
      <c r="A142" s="6">
        <v>137</v>
      </c>
      <c r="B142" s="6">
        <v>137</v>
      </c>
      <c r="C142" s="6" t="s">
        <v>91</v>
      </c>
      <c r="D142" s="6" t="s">
        <v>414</v>
      </c>
      <c r="E142" s="8">
        <v>5722419.8102000002</v>
      </c>
      <c r="F142" s="8">
        <v>59308.6443</v>
      </c>
      <c r="G142" s="9">
        <f t="shared" si="2"/>
        <v>5781728.4545</v>
      </c>
    </row>
    <row r="143" spans="1:7">
      <c r="A143" s="6">
        <v>138</v>
      </c>
      <c r="B143" s="6">
        <v>138</v>
      </c>
      <c r="C143" s="6" t="s">
        <v>91</v>
      </c>
      <c r="D143" s="6" t="s">
        <v>416</v>
      </c>
      <c r="E143" s="8">
        <v>3966081.8494000002</v>
      </c>
      <c r="F143" s="8">
        <v>41105.501799999998</v>
      </c>
      <c r="G143" s="9">
        <f t="shared" si="2"/>
        <v>4007187.3512000004</v>
      </c>
    </row>
    <row r="144" spans="1:7">
      <c r="A144" s="6">
        <v>139</v>
      </c>
      <c r="B144" s="6">
        <v>139</v>
      </c>
      <c r="C144" s="6" t="s">
        <v>91</v>
      </c>
      <c r="D144" s="6" t="s">
        <v>418</v>
      </c>
      <c r="E144" s="8">
        <v>5422916.2703</v>
      </c>
      <c r="F144" s="8">
        <v>56204.5118</v>
      </c>
      <c r="G144" s="9">
        <f t="shared" si="2"/>
        <v>5479120.7821000004</v>
      </c>
    </row>
    <row r="145" spans="1:7">
      <c r="A145" s="6">
        <v>140</v>
      </c>
      <c r="B145" s="6">
        <v>140</v>
      </c>
      <c r="C145" s="6" t="s">
        <v>91</v>
      </c>
      <c r="D145" s="6" t="s">
        <v>420</v>
      </c>
      <c r="E145" s="8">
        <v>5280391.898</v>
      </c>
      <c r="F145" s="8">
        <v>54727.352299999999</v>
      </c>
      <c r="G145" s="9">
        <f t="shared" si="2"/>
        <v>5335119.2503000004</v>
      </c>
    </row>
    <row r="146" spans="1:7">
      <c r="A146" s="6">
        <v>141</v>
      </c>
      <c r="B146" s="6">
        <v>141</v>
      </c>
      <c r="C146" s="6" t="s">
        <v>91</v>
      </c>
      <c r="D146" s="6" t="s">
        <v>422</v>
      </c>
      <c r="E146" s="8">
        <v>5592869.352</v>
      </c>
      <c r="F146" s="8">
        <v>57965.949699999997</v>
      </c>
      <c r="G146" s="9">
        <f t="shared" si="2"/>
        <v>5650835.3016999997</v>
      </c>
    </row>
    <row r="147" spans="1:7">
      <c r="A147" s="6">
        <v>142</v>
      </c>
      <c r="B147" s="6">
        <v>142</v>
      </c>
      <c r="C147" s="6" t="s">
        <v>92</v>
      </c>
      <c r="D147" s="6" t="s">
        <v>426</v>
      </c>
      <c r="E147" s="8">
        <v>4696890.1956000002</v>
      </c>
      <c r="F147" s="8">
        <v>48679.789199999999</v>
      </c>
      <c r="G147" s="9">
        <f t="shared" ref="G147:G210" si="3">E147+F147</f>
        <v>4745569.9847999997</v>
      </c>
    </row>
    <row r="148" spans="1:7">
      <c r="A148" s="6">
        <v>143</v>
      </c>
      <c r="B148" s="6">
        <v>143</v>
      </c>
      <c r="C148" s="6" t="s">
        <v>92</v>
      </c>
      <c r="D148" s="6" t="s">
        <v>428</v>
      </c>
      <c r="E148" s="8">
        <v>4541721.233</v>
      </c>
      <c r="F148" s="8">
        <v>47071.577799999999</v>
      </c>
      <c r="G148" s="9">
        <f t="shared" si="3"/>
        <v>4588792.8108000001</v>
      </c>
    </row>
    <row r="149" spans="1:7">
      <c r="A149" s="6">
        <v>144</v>
      </c>
      <c r="B149" s="6">
        <v>144</v>
      </c>
      <c r="C149" s="6" t="s">
        <v>92</v>
      </c>
      <c r="D149" s="6" t="s">
        <v>430</v>
      </c>
      <c r="E149" s="8">
        <v>6371838.1370000001</v>
      </c>
      <c r="F149" s="8">
        <v>66039.384399999995</v>
      </c>
      <c r="G149" s="9">
        <f t="shared" si="3"/>
        <v>6437877.5214</v>
      </c>
    </row>
    <row r="150" spans="1:7">
      <c r="A150" s="6">
        <v>145</v>
      </c>
      <c r="B150" s="6">
        <v>145</v>
      </c>
      <c r="C150" s="6" t="s">
        <v>92</v>
      </c>
      <c r="D150" s="6" t="s">
        <v>432</v>
      </c>
      <c r="E150" s="8">
        <v>3670371.4319000002</v>
      </c>
      <c r="F150" s="8">
        <v>38040.682200000003</v>
      </c>
      <c r="G150" s="9">
        <f t="shared" si="3"/>
        <v>3708412.1141000004</v>
      </c>
    </row>
    <row r="151" spans="1:7">
      <c r="A151" s="6">
        <v>146</v>
      </c>
      <c r="B151" s="6">
        <v>146</v>
      </c>
      <c r="C151" s="6" t="s">
        <v>92</v>
      </c>
      <c r="D151" s="6" t="s">
        <v>434</v>
      </c>
      <c r="E151" s="8">
        <v>5080092.2551999995</v>
      </c>
      <c r="F151" s="8">
        <v>52651.394800000002</v>
      </c>
      <c r="G151" s="9">
        <f t="shared" si="3"/>
        <v>5132743.6499999994</v>
      </c>
    </row>
    <row r="152" spans="1:7">
      <c r="A152" s="6">
        <v>147</v>
      </c>
      <c r="B152" s="6">
        <v>147</v>
      </c>
      <c r="C152" s="6" t="s">
        <v>92</v>
      </c>
      <c r="D152" s="6" t="s">
        <v>436</v>
      </c>
      <c r="E152" s="8">
        <v>3659675.2214000002</v>
      </c>
      <c r="F152" s="8">
        <v>37929.823900000003</v>
      </c>
      <c r="G152" s="9">
        <f t="shared" si="3"/>
        <v>3697605.0453000003</v>
      </c>
    </row>
    <row r="153" spans="1:7">
      <c r="A153" s="6">
        <v>148</v>
      </c>
      <c r="B153" s="6">
        <v>148</v>
      </c>
      <c r="C153" s="6" t="s">
        <v>92</v>
      </c>
      <c r="D153" s="6" t="s">
        <v>438</v>
      </c>
      <c r="E153" s="8">
        <v>6134803.0055</v>
      </c>
      <c r="F153" s="8">
        <v>63582.690799999997</v>
      </c>
      <c r="G153" s="9">
        <f t="shared" si="3"/>
        <v>6198385.6963</v>
      </c>
    </row>
    <row r="154" spans="1:7">
      <c r="A154" s="6">
        <v>149</v>
      </c>
      <c r="B154" s="6">
        <v>149</v>
      </c>
      <c r="C154" s="6" t="s">
        <v>92</v>
      </c>
      <c r="D154" s="6" t="s">
        <v>440</v>
      </c>
      <c r="E154" s="8">
        <v>4059801.1847000001</v>
      </c>
      <c r="F154" s="8">
        <v>42076.833299999998</v>
      </c>
      <c r="G154" s="9">
        <f t="shared" si="3"/>
        <v>4101878.0180000002</v>
      </c>
    </row>
    <row r="155" spans="1:7">
      <c r="A155" s="6">
        <v>150</v>
      </c>
      <c r="B155" s="6">
        <v>150</v>
      </c>
      <c r="C155" s="6" t="s">
        <v>92</v>
      </c>
      <c r="D155" s="6" t="s">
        <v>442</v>
      </c>
      <c r="E155" s="8">
        <v>4821629.5191000002</v>
      </c>
      <c r="F155" s="8">
        <v>49972.619899999998</v>
      </c>
      <c r="G155" s="9">
        <f t="shared" si="3"/>
        <v>4871602.1390000004</v>
      </c>
    </row>
    <row r="156" spans="1:7">
      <c r="A156" s="6">
        <v>151</v>
      </c>
      <c r="B156" s="6">
        <v>151</v>
      </c>
      <c r="C156" s="6" t="s">
        <v>92</v>
      </c>
      <c r="D156" s="6" t="s">
        <v>444</v>
      </c>
      <c r="E156" s="8">
        <v>4109774.0433</v>
      </c>
      <c r="F156" s="8">
        <v>42594.764999999999</v>
      </c>
      <c r="G156" s="9">
        <f t="shared" si="3"/>
        <v>4152368.8083000001</v>
      </c>
    </row>
    <row r="157" spans="1:7">
      <c r="A157" s="6">
        <v>152</v>
      </c>
      <c r="B157" s="6">
        <v>152</v>
      </c>
      <c r="C157" s="6" t="s">
        <v>92</v>
      </c>
      <c r="D157" s="6" t="s">
        <v>446</v>
      </c>
      <c r="E157" s="8">
        <v>5921352.4528999999</v>
      </c>
      <c r="F157" s="8">
        <v>61370.433799999999</v>
      </c>
      <c r="G157" s="9">
        <f t="shared" si="3"/>
        <v>5982722.8866999997</v>
      </c>
    </row>
    <row r="158" spans="1:7">
      <c r="A158" s="6">
        <v>153</v>
      </c>
      <c r="B158" s="6">
        <v>153</v>
      </c>
      <c r="C158" s="6" t="s">
        <v>92</v>
      </c>
      <c r="D158" s="6" t="s">
        <v>448</v>
      </c>
      <c r="E158" s="8">
        <v>4193596.3695999999</v>
      </c>
      <c r="F158" s="8">
        <v>43463.5213</v>
      </c>
      <c r="G158" s="9">
        <f t="shared" si="3"/>
        <v>4237059.8909</v>
      </c>
    </row>
    <row r="159" spans="1:7">
      <c r="A159" s="6">
        <v>154</v>
      </c>
      <c r="B159" s="6">
        <v>154</v>
      </c>
      <c r="C159" s="6" t="s">
        <v>92</v>
      </c>
      <c r="D159" s="6" t="s">
        <v>450</v>
      </c>
      <c r="E159" s="8">
        <v>4838433.4434000002</v>
      </c>
      <c r="F159" s="8">
        <v>50146.780100000004</v>
      </c>
      <c r="G159" s="9">
        <f t="shared" si="3"/>
        <v>4888580.2235000003</v>
      </c>
    </row>
    <row r="160" spans="1:7">
      <c r="A160" s="6">
        <v>155</v>
      </c>
      <c r="B160" s="6">
        <v>155</v>
      </c>
      <c r="C160" s="6" t="s">
        <v>92</v>
      </c>
      <c r="D160" s="6" t="s">
        <v>452</v>
      </c>
      <c r="E160" s="8">
        <v>4276923.0668000001</v>
      </c>
      <c r="F160" s="8">
        <v>44327.140800000001</v>
      </c>
      <c r="G160" s="9">
        <f t="shared" si="3"/>
        <v>4321250.2076000003</v>
      </c>
    </row>
    <row r="161" spans="1:7">
      <c r="A161" s="6">
        <v>156</v>
      </c>
      <c r="B161" s="6">
        <v>156</v>
      </c>
      <c r="C161" s="6" t="s">
        <v>92</v>
      </c>
      <c r="D161" s="6" t="s">
        <v>454</v>
      </c>
      <c r="E161" s="8">
        <v>3935964.8361999998</v>
      </c>
      <c r="F161" s="8">
        <v>40793.361199999999</v>
      </c>
      <c r="G161" s="9">
        <f t="shared" si="3"/>
        <v>3976758.1973999999</v>
      </c>
    </row>
    <row r="162" spans="1:7">
      <c r="A162" s="6">
        <v>157</v>
      </c>
      <c r="B162" s="6">
        <v>157</v>
      </c>
      <c r="C162" s="6" t="s">
        <v>92</v>
      </c>
      <c r="D162" s="6" t="s">
        <v>456</v>
      </c>
      <c r="E162" s="8">
        <v>5767290.1542999996</v>
      </c>
      <c r="F162" s="8">
        <v>59773.692199999998</v>
      </c>
      <c r="G162" s="9">
        <f t="shared" si="3"/>
        <v>5827063.8465</v>
      </c>
    </row>
    <row r="163" spans="1:7">
      <c r="A163" s="6">
        <v>158</v>
      </c>
      <c r="B163" s="6">
        <v>158</v>
      </c>
      <c r="C163" s="6" t="s">
        <v>92</v>
      </c>
      <c r="D163" s="6" t="s">
        <v>458</v>
      </c>
      <c r="E163" s="8">
        <v>5943778.7737999996</v>
      </c>
      <c r="F163" s="8">
        <v>61602.866000000002</v>
      </c>
      <c r="G163" s="9">
        <f t="shared" si="3"/>
        <v>6005381.6398</v>
      </c>
    </row>
    <row r="164" spans="1:7">
      <c r="A164" s="6">
        <v>159</v>
      </c>
      <c r="B164" s="6">
        <v>159</v>
      </c>
      <c r="C164" s="6" t="s">
        <v>92</v>
      </c>
      <c r="D164" s="6" t="s">
        <v>460</v>
      </c>
      <c r="E164" s="8">
        <v>3309498.9311000002</v>
      </c>
      <c r="F164" s="8">
        <v>34300.506000000001</v>
      </c>
      <c r="G164" s="9">
        <f t="shared" si="3"/>
        <v>3343799.4371000002</v>
      </c>
    </row>
    <row r="165" spans="1:7">
      <c r="A165" s="6">
        <v>160</v>
      </c>
      <c r="B165" s="6">
        <v>160</v>
      </c>
      <c r="C165" s="6" t="s">
        <v>92</v>
      </c>
      <c r="D165" s="6" t="s">
        <v>462</v>
      </c>
      <c r="E165" s="8">
        <v>4458538.7889999999</v>
      </c>
      <c r="F165" s="8">
        <v>46209.453300000001</v>
      </c>
      <c r="G165" s="9">
        <f t="shared" si="3"/>
        <v>4504748.2423</v>
      </c>
    </row>
    <row r="166" spans="1:7">
      <c r="A166" s="6">
        <v>161</v>
      </c>
      <c r="B166" s="6">
        <v>161</v>
      </c>
      <c r="C166" s="6" t="s">
        <v>92</v>
      </c>
      <c r="D166" s="6" t="s">
        <v>464</v>
      </c>
      <c r="E166" s="8">
        <v>5276197.5028999997</v>
      </c>
      <c r="F166" s="8">
        <v>54683.880499999999</v>
      </c>
      <c r="G166" s="9">
        <f t="shared" si="3"/>
        <v>5330881.3833999997</v>
      </c>
    </row>
    <row r="167" spans="1:7">
      <c r="A167" s="6">
        <v>162</v>
      </c>
      <c r="B167" s="6">
        <v>162</v>
      </c>
      <c r="C167" s="6" t="s">
        <v>92</v>
      </c>
      <c r="D167" s="6" t="s">
        <v>466</v>
      </c>
      <c r="E167" s="8">
        <v>7683404.3461999996</v>
      </c>
      <c r="F167" s="8">
        <v>79632.797000000006</v>
      </c>
      <c r="G167" s="9">
        <f t="shared" si="3"/>
        <v>7763037.1431999998</v>
      </c>
    </row>
    <row r="168" spans="1:7">
      <c r="A168" s="6">
        <v>163</v>
      </c>
      <c r="B168" s="6">
        <v>163</v>
      </c>
      <c r="C168" s="6" t="s">
        <v>92</v>
      </c>
      <c r="D168" s="6" t="s">
        <v>468</v>
      </c>
      <c r="E168" s="8">
        <v>4797971.7352999998</v>
      </c>
      <c r="F168" s="8">
        <v>49727.424500000001</v>
      </c>
      <c r="G168" s="9">
        <f t="shared" si="3"/>
        <v>4847699.1597999996</v>
      </c>
    </row>
    <row r="169" spans="1:7">
      <c r="A169" s="6">
        <v>164</v>
      </c>
      <c r="B169" s="6">
        <v>164</v>
      </c>
      <c r="C169" s="6" t="s">
        <v>92</v>
      </c>
      <c r="D169" s="6" t="s">
        <v>470</v>
      </c>
      <c r="E169" s="8">
        <v>4467963.7747</v>
      </c>
      <c r="F169" s="8">
        <v>46307.136299999998</v>
      </c>
      <c r="G169" s="9">
        <f t="shared" si="3"/>
        <v>4514270.9110000003</v>
      </c>
    </row>
    <row r="170" spans="1:7">
      <c r="A170" s="6">
        <v>165</v>
      </c>
      <c r="B170" s="6">
        <v>165</v>
      </c>
      <c r="C170" s="6" t="s">
        <v>92</v>
      </c>
      <c r="D170" s="6" t="s">
        <v>472</v>
      </c>
      <c r="E170" s="8">
        <v>4361156.2676999997</v>
      </c>
      <c r="F170" s="8">
        <v>45200.155599999998</v>
      </c>
      <c r="G170" s="9">
        <f t="shared" si="3"/>
        <v>4406356.4232999999</v>
      </c>
    </row>
    <row r="171" spans="1:7">
      <c r="A171" s="6">
        <v>166</v>
      </c>
      <c r="B171" s="6">
        <v>166</v>
      </c>
      <c r="C171" s="6" t="s">
        <v>92</v>
      </c>
      <c r="D171" s="6" t="s">
        <v>474</v>
      </c>
      <c r="E171" s="8">
        <v>4987718.3459999999</v>
      </c>
      <c r="F171" s="8">
        <v>51694.007599999997</v>
      </c>
      <c r="G171" s="9">
        <f t="shared" si="3"/>
        <v>5039412.3536</v>
      </c>
    </row>
    <row r="172" spans="1:7">
      <c r="A172" s="6">
        <v>167</v>
      </c>
      <c r="B172" s="6">
        <v>167</v>
      </c>
      <c r="C172" s="6" t="s">
        <v>92</v>
      </c>
      <c r="D172" s="6" t="s">
        <v>476</v>
      </c>
      <c r="E172" s="8">
        <v>4335569.3531999998</v>
      </c>
      <c r="F172" s="8">
        <v>44934.966200000003</v>
      </c>
      <c r="G172" s="9">
        <f t="shared" si="3"/>
        <v>4380504.3193999995</v>
      </c>
    </row>
    <row r="173" spans="1:7">
      <c r="A173" s="6">
        <v>168</v>
      </c>
      <c r="B173" s="6">
        <v>168</v>
      </c>
      <c r="C173" s="6" t="s">
        <v>92</v>
      </c>
      <c r="D173" s="6" t="s">
        <v>478</v>
      </c>
      <c r="E173" s="8">
        <v>4204920.4800000004</v>
      </c>
      <c r="F173" s="8">
        <v>43580.887300000002</v>
      </c>
      <c r="G173" s="9">
        <f t="shared" si="3"/>
        <v>4248501.3673</v>
      </c>
    </row>
    <row r="174" spans="1:7">
      <c r="A174" s="6">
        <v>169</v>
      </c>
      <c r="B174" s="6">
        <v>169</v>
      </c>
      <c r="C174" s="6" t="s">
        <v>93</v>
      </c>
      <c r="D174" s="6" t="s">
        <v>483</v>
      </c>
      <c r="E174" s="8">
        <v>4457774.1868000003</v>
      </c>
      <c r="F174" s="8">
        <v>46201.5288</v>
      </c>
      <c r="G174" s="9">
        <f t="shared" si="3"/>
        <v>4503975.7156000007</v>
      </c>
    </row>
    <row r="175" spans="1:7">
      <c r="A175" s="6">
        <v>170</v>
      </c>
      <c r="B175" s="6">
        <v>170</v>
      </c>
      <c r="C175" s="6" t="s">
        <v>93</v>
      </c>
      <c r="D175" s="6" t="s">
        <v>485</v>
      </c>
      <c r="E175" s="8">
        <v>5603368.0735999998</v>
      </c>
      <c r="F175" s="8">
        <v>58074.761200000001</v>
      </c>
      <c r="G175" s="9">
        <f t="shared" si="3"/>
        <v>5661442.8347999994</v>
      </c>
    </row>
    <row r="176" spans="1:7">
      <c r="A176" s="6">
        <v>171</v>
      </c>
      <c r="B176" s="6">
        <v>171</v>
      </c>
      <c r="C176" s="6" t="s">
        <v>93</v>
      </c>
      <c r="D176" s="6" t="s">
        <v>487</v>
      </c>
      <c r="E176" s="8">
        <v>5364073.2676999997</v>
      </c>
      <c r="F176" s="8">
        <v>55594.647700000001</v>
      </c>
      <c r="G176" s="9">
        <f t="shared" si="3"/>
        <v>5419667.9153999994</v>
      </c>
    </row>
    <row r="177" spans="1:7">
      <c r="A177" s="6">
        <v>172</v>
      </c>
      <c r="B177" s="6">
        <v>172</v>
      </c>
      <c r="C177" s="6" t="s">
        <v>93</v>
      </c>
      <c r="D177" s="6" t="s">
        <v>489</v>
      </c>
      <c r="E177" s="8">
        <v>3460994.0014</v>
      </c>
      <c r="F177" s="8">
        <v>35870.640200000002</v>
      </c>
      <c r="G177" s="9">
        <f t="shared" si="3"/>
        <v>3496864.6415999997</v>
      </c>
    </row>
    <row r="178" spans="1:7">
      <c r="A178" s="6">
        <v>173</v>
      </c>
      <c r="B178" s="6">
        <v>173</v>
      </c>
      <c r="C178" s="6" t="s">
        <v>93</v>
      </c>
      <c r="D178" s="6" t="s">
        <v>491</v>
      </c>
      <c r="E178" s="8">
        <v>4134405.1170999999</v>
      </c>
      <c r="F178" s="8">
        <v>42850.0478</v>
      </c>
      <c r="G178" s="9">
        <f t="shared" si="3"/>
        <v>4177255.1648999997</v>
      </c>
    </row>
    <row r="179" spans="1:7">
      <c r="A179" s="6">
        <v>174</v>
      </c>
      <c r="B179" s="6">
        <v>174</v>
      </c>
      <c r="C179" s="6" t="s">
        <v>93</v>
      </c>
      <c r="D179" s="6" t="s">
        <v>493</v>
      </c>
      <c r="E179" s="8">
        <v>4756326.4225000003</v>
      </c>
      <c r="F179" s="8">
        <v>49295.801599999999</v>
      </c>
      <c r="G179" s="9">
        <f t="shared" si="3"/>
        <v>4805622.2241000002</v>
      </c>
    </row>
    <row r="180" spans="1:7">
      <c r="A180" s="6">
        <v>175</v>
      </c>
      <c r="B180" s="6">
        <v>175</v>
      </c>
      <c r="C180" s="6" t="s">
        <v>93</v>
      </c>
      <c r="D180" s="6" t="s">
        <v>495</v>
      </c>
      <c r="E180" s="8">
        <v>5452877.4402000001</v>
      </c>
      <c r="F180" s="8">
        <v>56515.037199999999</v>
      </c>
      <c r="G180" s="9">
        <f t="shared" si="3"/>
        <v>5509392.4774000002</v>
      </c>
    </row>
    <row r="181" spans="1:7">
      <c r="A181" s="6">
        <v>176</v>
      </c>
      <c r="B181" s="6">
        <v>176</v>
      </c>
      <c r="C181" s="6" t="s">
        <v>93</v>
      </c>
      <c r="D181" s="6" t="s">
        <v>497</v>
      </c>
      <c r="E181" s="8">
        <v>4319518.3488999996</v>
      </c>
      <c r="F181" s="8">
        <v>44768.609400000001</v>
      </c>
      <c r="G181" s="9">
        <f t="shared" si="3"/>
        <v>4364286.9583000001</v>
      </c>
    </row>
    <row r="182" spans="1:7">
      <c r="A182" s="6">
        <v>177</v>
      </c>
      <c r="B182" s="6">
        <v>177</v>
      </c>
      <c r="C182" s="6" t="s">
        <v>93</v>
      </c>
      <c r="D182" s="6" t="s">
        <v>499</v>
      </c>
      <c r="E182" s="8">
        <v>4604074.1348999999</v>
      </c>
      <c r="F182" s="8">
        <v>47717.8194</v>
      </c>
      <c r="G182" s="9">
        <f t="shared" si="3"/>
        <v>4651791.9543000003</v>
      </c>
    </row>
    <row r="183" spans="1:7">
      <c r="A183" s="6">
        <v>178</v>
      </c>
      <c r="B183" s="6">
        <v>178</v>
      </c>
      <c r="C183" s="6" t="s">
        <v>93</v>
      </c>
      <c r="D183" s="6" t="s">
        <v>501</v>
      </c>
      <c r="E183" s="8">
        <v>3605169.4747000001</v>
      </c>
      <c r="F183" s="8">
        <v>37364.912199999999</v>
      </c>
      <c r="G183" s="9">
        <f t="shared" si="3"/>
        <v>3642534.3869000003</v>
      </c>
    </row>
    <row r="184" spans="1:7">
      <c r="A184" s="6">
        <v>179</v>
      </c>
      <c r="B184" s="6">
        <v>179</v>
      </c>
      <c r="C184" s="6" t="s">
        <v>93</v>
      </c>
      <c r="D184" s="6" t="s">
        <v>503</v>
      </c>
      <c r="E184" s="8">
        <v>4919202.9135999996</v>
      </c>
      <c r="F184" s="8">
        <v>50983.895900000003</v>
      </c>
      <c r="G184" s="9">
        <f t="shared" si="3"/>
        <v>4970186.8094999995</v>
      </c>
    </row>
    <row r="185" spans="1:7">
      <c r="A185" s="6">
        <v>180</v>
      </c>
      <c r="B185" s="6">
        <v>180</v>
      </c>
      <c r="C185" s="6" t="s">
        <v>93</v>
      </c>
      <c r="D185" s="6" t="s">
        <v>505</v>
      </c>
      <c r="E185" s="8">
        <v>4245172.8399</v>
      </c>
      <c r="F185" s="8">
        <v>43998.073199999999</v>
      </c>
      <c r="G185" s="9">
        <f t="shared" si="3"/>
        <v>4289170.9131000005</v>
      </c>
    </row>
    <row r="186" spans="1:7">
      <c r="A186" s="6">
        <v>181</v>
      </c>
      <c r="B186" s="6">
        <v>181</v>
      </c>
      <c r="C186" s="6" t="s">
        <v>93</v>
      </c>
      <c r="D186" s="6" t="s">
        <v>507</v>
      </c>
      <c r="E186" s="8">
        <v>4678821.9094000002</v>
      </c>
      <c r="F186" s="8">
        <v>48492.524700000002</v>
      </c>
      <c r="G186" s="9">
        <f t="shared" si="3"/>
        <v>4727314.4341000002</v>
      </c>
    </row>
    <row r="187" spans="1:7">
      <c r="A187" s="6">
        <v>182</v>
      </c>
      <c r="B187" s="6">
        <v>182</v>
      </c>
      <c r="C187" s="6" t="s">
        <v>93</v>
      </c>
      <c r="D187" s="6" t="s">
        <v>509</v>
      </c>
      <c r="E187" s="8">
        <v>4429611.0981000001</v>
      </c>
      <c r="F187" s="8">
        <v>45909.639199999998</v>
      </c>
      <c r="G187" s="9">
        <f t="shared" si="3"/>
        <v>4475520.7373000002</v>
      </c>
    </row>
    <row r="188" spans="1:7">
      <c r="A188" s="6">
        <v>183</v>
      </c>
      <c r="B188" s="6">
        <v>183</v>
      </c>
      <c r="C188" s="6" t="s">
        <v>93</v>
      </c>
      <c r="D188" s="6" t="s">
        <v>511</v>
      </c>
      <c r="E188" s="8">
        <v>5024486.5855</v>
      </c>
      <c r="F188" s="8">
        <v>52075.083200000001</v>
      </c>
      <c r="G188" s="9">
        <f t="shared" si="3"/>
        <v>5076561.6687000003</v>
      </c>
    </row>
    <row r="189" spans="1:7">
      <c r="A189" s="6">
        <v>184</v>
      </c>
      <c r="B189" s="6">
        <v>184</v>
      </c>
      <c r="C189" s="6" t="s">
        <v>93</v>
      </c>
      <c r="D189" s="6" t="s">
        <v>513</v>
      </c>
      <c r="E189" s="8">
        <v>4722155.4433000004</v>
      </c>
      <c r="F189" s="8">
        <v>48941.644699999997</v>
      </c>
      <c r="G189" s="9">
        <f t="shared" si="3"/>
        <v>4771097.0880000005</v>
      </c>
    </row>
    <row r="190" spans="1:7">
      <c r="A190" s="6">
        <v>185</v>
      </c>
      <c r="B190" s="6">
        <v>185</v>
      </c>
      <c r="C190" s="6" t="s">
        <v>93</v>
      </c>
      <c r="D190" s="6" t="s">
        <v>515</v>
      </c>
      <c r="E190" s="8">
        <v>4740771.2501999997</v>
      </c>
      <c r="F190" s="8">
        <v>49134.5838</v>
      </c>
      <c r="G190" s="9">
        <f t="shared" si="3"/>
        <v>4789905.8339999998</v>
      </c>
    </row>
    <row r="191" spans="1:7">
      <c r="A191" s="6">
        <v>186</v>
      </c>
      <c r="B191" s="6">
        <v>186</v>
      </c>
      <c r="C191" s="6" t="s">
        <v>93</v>
      </c>
      <c r="D191" s="6" t="s">
        <v>517</v>
      </c>
      <c r="E191" s="8">
        <v>5228068.1732999999</v>
      </c>
      <c r="F191" s="8">
        <v>54185.0556</v>
      </c>
      <c r="G191" s="9">
        <f t="shared" si="3"/>
        <v>5282253.2288999995</v>
      </c>
    </row>
    <row r="192" spans="1:7">
      <c r="A192" s="6">
        <v>187</v>
      </c>
      <c r="B192" s="6">
        <v>187</v>
      </c>
      <c r="C192" s="6" t="s">
        <v>94</v>
      </c>
      <c r="D192" s="6" t="s">
        <v>522</v>
      </c>
      <c r="E192" s="8">
        <v>3661013.2231999999</v>
      </c>
      <c r="F192" s="8">
        <v>37943.691299999999</v>
      </c>
      <c r="G192" s="9">
        <f t="shared" si="3"/>
        <v>3698956.9145</v>
      </c>
    </row>
    <row r="193" spans="1:7">
      <c r="A193" s="6">
        <v>188</v>
      </c>
      <c r="B193" s="6">
        <v>188</v>
      </c>
      <c r="C193" s="6" t="s">
        <v>94</v>
      </c>
      <c r="D193" s="6" t="s">
        <v>524</v>
      </c>
      <c r="E193" s="8">
        <v>3990359.1549999998</v>
      </c>
      <c r="F193" s="8">
        <v>41357.1181</v>
      </c>
      <c r="G193" s="9">
        <f t="shared" si="3"/>
        <v>4031716.2730999999</v>
      </c>
    </row>
    <row r="194" spans="1:7">
      <c r="A194" s="6">
        <v>189</v>
      </c>
      <c r="B194" s="6">
        <v>189</v>
      </c>
      <c r="C194" s="6" t="s">
        <v>94</v>
      </c>
      <c r="D194" s="6" t="s">
        <v>526</v>
      </c>
      <c r="E194" s="8">
        <v>3411099.4986</v>
      </c>
      <c r="F194" s="8">
        <v>35353.520600000003</v>
      </c>
      <c r="G194" s="9">
        <f t="shared" si="3"/>
        <v>3446453.0192</v>
      </c>
    </row>
    <row r="195" spans="1:7">
      <c r="A195" s="6">
        <v>190</v>
      </c>
      <c r="B195" s="6">
        <v>190</v>
      </c>
      <c r="C195" s="6" t="s">
        <v>94</v>
      </c>
      <c r="D195" s="6" t="s">
        <v>528</v>
      </c>
      <c r="E195" s="8">
        <v>4902366.7730999999</v>
      </c>
      <c r="F195" s="8">
        <v>50809.401700000002</v>
      </c>
      <c r="G195" s="9">
        <f t="shared" si="3"/>
        <v>4953176.1748000002</v>
      </c>
    </row>
    <row r="196" spans="1:7">
      <c r="A196" s="6">
        <v>191</v>
      </c>
      <c r="B196" s="6">
        <v>191</v>
      </c>
      <c r="C196" s="6" t="s">
        <v>94</v>
      </c>
      <c r="D196" s="6" t="s">
        <v>530</v>
      </c>
      <c r="E196" s="8">
        <v>4460391.9928000001</v>
      </c>
      <c r="F196" s="8">
        <v>46228.660400000001</v>
      </c>
      <c r="G196" s="9">
        <f t="shared" si="3"/>
        <v>4506620.6532000005</v>
      </c>
    </row>
    <row r="197" spans="1:7">
      <c r="A197" s="6">
        <v>192</v>
      </c>
      <c r="B197" s="6">
        <v>192</v>
      </c>
      <c r="C197" s="6" t="s">
        <v>94</v>
      </c>
      <c r="D197" s="6" t="s">
        <v>532</v>
      </c>
      <c r="E197" s="8">
        <v>4568961.1721000001</v>
      </c>
      <c r="F197" s="8">
        <v>47353.899599999997</v>
      </c>
      <c r="G197" s="9">
        <f t="shared" si="3"/>
        <v>4616315.0717000002</v>
      </c>
    </row>
    <row r="198" spans="1:7">
      <c r="A198" s="6">
        <v>193</v>
      </c>
      <c r="B198" s="6">
        <v>193</v>
      </c>
      <c r="C198" s="6" t="s">
        <v>94</v>
      </c>
      <c r="D198" s="6" t="s">
        <v>534</v>
      </c>
      <c r="E198" s="8">
        <v>4843941.9233999997</v>
      </c>
      <c r="F198" s="8">
        <v>50203.871400000004</v>
      </c>
      <c r="G198" s="9">
        <f t="shared" si="3"/>
        <v>4894145.7947999993</v>
      </c>
    </row>
    <row r="199" spans="1:7">
      <c r="A199" s="6">
        <v>194</v>
      </c>
      <c r="B199" s="6">
        <v>194</v>
      </c>
      <c r="C199" s="6" t="s">
        <v>94</v>
      </c>
      <c r="D199" s="6" t="s">
        <v>536</v>
      </c>
      <c r="E199" s="8">
        <v>4555798.2448000005</v>
      </c>
      <c r="F199" s="8">
        <v>47217.475599999998</v>
      </c>
      <c r="G199" s="9">
        <f t="shared" si="3"/>
        <v>4603015.7204</v>
      </c>
    </row>
    <row r="200" spans="1:7">
      <c r="A200" s="6">
        <v>195</v>
      </c>
      <c r="B200" s="6">
        <v>195</v>
      </c>
      <c r="C200" s="6" t="s">
        <v>94</v>
      </c>
      <c r="D200" s="6" t="s">
        <v>538</v>
      </c>
      <c r="E200" s="8">
        <v>4286670.415</v>
      </c>
      <c r="F200" s="8">
        <v>44428.164900000003</v>
      </c>
      <c r="G200" s="9">
        <f t="shared" si="3"/>
        <v>4331098.5799000002</v>
      </c>
    </row>
    <row r="201" spans="1:7">
      <c r="A201" s="6">
        <v>196</v>
      </c>
      <c r="B201" s="6">
        <v>196</v>
      </c>
      <c r="C201" s="6" t="s">
        <v>94</v>
      </c>
      <c r="D201" s="6" t="s">
        <v>540</v>
      </c>
      <c r="E201" s="8">
        <v>4793454.2898000004</v>
      </c>
      <c r="F201" s="8">
        <v>49680.604500000001</v>
      </c>
      <c r="G201" s="9">
        <f t="shared" si="3"/>
        <v>4843134.8943000007</v>
      </c>
    </row>
    <row r="202" spans="1:7">
      <c r="A202" s="6">
        <v>197</v>
      </c>
      <c r="B202" s="6">
        <v>197</v>
      </c>
      <c r="C202" s="6" t="s">
        <v>94</v>
      </c>
      <c r="D202" s="6" t="s">
        <v>542</v>
      </c>
      <c r="E202" s="8">
        <v>4027978.9988000002</v>
      </c>
      <c r="F202" s="8">
        <v>41747.019899999999</v>
      </c>
      <c r="G202" s="9">
        <f t="shared" si="3"/>
        <v>4069726.0187000004</v>
      </c>
    </row>
    <row r="203" spans="1:7">
      <c r="A203" s="6">
        <v>198</v>
      </c>
      <c r="B203" s="6">
        <v>198</v>
      </c>
      <c r="C203" s="6" t="s">
        <v>94</v>
      </c>
      <c r="D203" s="6" t="s">
        <v>544</v>
      </c>
      <c r="E203" s="8">
        <v>4154251.165</v>
      </c>
      <c r="F203" s="8">
        <v>43055.737399999998</v>
      </c>
      <c r="G203" s="9">
        <f t="shared" si="3"/>
        <v>4197306.9024</v>
      </c>
    </row>
    <row r="204" spans="1:7">
      <c r="A204" s="6">
        <v>199</v>
      </c>
      <c r="B204" s="6">
        <v>199</v>
      </c>
      <c r="C204" s="6" t="s">
        <v>94</v>
      </c>
      <c r="D204" s="6" t="s">
        <v>546</v>
      </c>
      <c r="E204" s="8">
        <v>3805204.4142999998</v>
      </c>
      <c r="F204" s="8">
        <v>39438.126300000004</v>
      </c>
      <c r="G204" s="9">
        <f t="shared" si="3"/>
        <v>3844642.5405999999</v>
      </c>
    </row>
    <row r="205" spans="1:7">
      <c r="A205" s="6">
        <v>200</v>
      </c>
      <c r="B205" s="6">
        <v>200</v>
      </c>
      <c r="C205" s="6" t="s">
        <v>94</v>
      </c>
      <c r="D205" s="6" t="s">
        <v>548</v>
      </c>
      <c r="E205" s="8">
        <v>3726684.2118000002</v>
      </c>
      <c r="F205" s="8">
        <v>38624.322500000002</v>
      </c>
      <c r="G205" s="9">
        <f t="shared" si="3"/>
        <v>3765308.5342999999</v>
      </c>
    </row>
    <row r="206" spans="1:7">
      <c r="A206" s="6">
        <v>201</v>
      </c>
      <c r="B206" s="6">
        <v>201</v>
      </c>
      <c r="C206" s="6" t="s">
        <v>94</v>
      </c>
      <c r="D206" s="6" t="s">
        <v>550</v>
      </c>
      <c r="E206" s="8">
        <v>4043882.2091999999</v>
      </c>
      <c r="F206" s="8">
        <v>41911.844899999996</v>
      </c>
      <c r="G206" s="9">
        <f t="shared" si="3"/>
        <v>4085794.0540999998</v>
      </c>
    </row>
    <row r="207" spans="1:7">
      <c r="A207" s="6">
        <v>202</v>
      </c>
      <c r="B207" s="6">
        <v>202</v>
      </c>
      <c r="C207" s="6" t="s">
        <v>94</v>
      </c>
      <c r="D207" s="6" t="s">
        <v>552</v>
      </c>
      <c r="E207" s="8">
        <v>3339610.1672</v>
      </c>
      <c r="F207" s="8">
        <v>34612.586600000002</v>
      </c>
      <c r="G207" s="9">
        <f t="shared" si="3"/>
        <v>3374222.7538000001</v>
      </c>
    </row>
    <row r="208" spans="1:7">
      <c r="A208" s="6">
        <v>203</v>
      </c>
      <c r="B208" s="6">
        <v>203</v>
      </c>
      <c r="C208" s="6" t="s">
        <v>94</v>
      </c>
      <c r="D208" s="6" t="s">
        <v>554</v>
      </c>
      <c r="E208" s="8">
        <v>4206497.1831</v>
      </c>
      <c r="F208" s="8">
        <v>43597.2287</v>
      </c>
      <c r="G208" s="9">
        <f t="shared" si="3"/>
        <v>4250094.4117999999</v>
      </c>
    </row>
    <row r="209" spans="1:7">
      <c r="A209" s="6">
        <v>204</v>
      </c>
      <c r="B209" s="6">
        <v>204</v>
      </c>
      <c r="C209" s="6" t="s">
        <v>94</v>
      </c>
      <c r="D209" s="6" t="s">
        <v>556</v>
      </c>
      <c r="E209" s="8">
        <v>4422696.1371999998</v>
      </c>
      <c r="F209" s="8">
        <v>45837.970800000003</v>
      </c>
      <c r="G209" s="9">
        <f t="shared" si="3"/>
        <v>4468534.108</v>
      </c>
    </row>
    <row r="210" spans="1:7">
      <c r="A210" s="6">
        <v>205</v>
      </c>
      <c r="B210" s="6">
        <v>205</v>
      </c>
      <c r="C210" s="6" t="s">
        <v>94</v>
      </c>
      <c r="D210" s="6" t="s">
        <v>558</v>
      </c>
      <c r="E210" s="8">
        <v>5775912.4265000001</v>
      </c>
      <c r="F210" s="8">
        <v>59863.0556</v>
      </c>
      <c r="G210" s="9">
        <f t="shared" si="3"/>
        <v>5835775.4820999997</v>
      </c>
    </row>
    <row r="211" spans="1:7">
      <c r="A211" s="6">
        <v>206</v>
      </c>
      <c r="B211" s="6">
        <v>206</v>
      </c>
      <c r="C211" s="6" t="s">
        <v>94</v>
      </c>
      <c r="D211" s="6" t="s">
        <v>560</v>
      </c>
      <c r="E211" s="8">
        <v>4578655.0319999997</v>
      </c>
      <c r="F211" s="8">
        <v>47454.369200000001</v>
      </c>
      <c r="G211" s="9">
        <f t="shared" ref="G211:G274" si="4">E211+F211</f>
        <v>4626109.4011999993</v>
      </c>
    </row>
    <row r="212" spans="1:7">
      <c r="A212" s="6">
        <v>207</v>
      </c>
      <c r="B212" s="6">
        <v>207</v>
      </c>
      <c r="C212" s="6" t="s">
        <v>94</v>
      </c>
      <c r="D212" s="6" t="s">
        <v>562</v>
      </c>
      <c r="E212" s="8">
        <v>3631280.0446000001</v>
      </c>
      <c r="F212" s="8">
        <v>37635.529000000002</v>
      </c>
      <c r="G212" s="9">
        <f t="shared" si="4"/>
        <v>3668915.5736000002</v>
      </c>
    </row>
    <row r="213" spans="1:7">
      <c r="A213" s="6">
        <v>208</v>
      </c>
      <c r="B213" s="6">
        <v>208</v>
      </c>
      <c r="C213" s="6" t="s">
        <v>94</v>
      </c>
      <c r="D213" s="6" t="s">
        <v>564</v>
      </c>
      <c r="E213" s="8">
        <v>4266705.7010000004</v>
      </c>
      <c r="F213" s="8">
        <v>44221.2454</v>
      </c>
      <c r="G213" s="9">
        <f t="shared" si="4"/>
        <v>4310926.9464000007</v>
      </c>
    </row>
    <row r="214" spans="1:7">
      <c r="A214" s="6">
        <v>209</v>
      </c>
      <c r="B214" s="6">
        <v>209</v>
      </c>
      <c r="C214" s="6" t="s">
        <v>94</v>
      </c>
      <c r="D214" s="6" t="s">
        <v>566</v>
      </c>
      <c r="E214" s="8">
        <v>5302288.3450999996</v>
      </c>
      <c r="F214" s="8">
        <v>54954.292699999998</v>
      </c>
      <c r="G214" s="9">
        <f t="shared" si="4"/>
        <v>5357242.6377999997</v>
      </c>
    </row>
    <row r="215" spans="1:7">
      <c r="A215" s="6">
        <v>210</v>
      </c>
      <c r="B215" s="6">
        <v>210</v>
      </c>
      <c r="C215" s="6" t="s">
        <v>94</v>
      </c>
      <c r="D215" s="6" t="s">
        <v>568</v>
      </c>
      <c r="E215" s="8">
        <v>4363472.591</v>
      </c>
      <c r="F215" s="8">
        <v>45224.162600000003</v>
      </c>
      <c r="G215" s="9">
        <f t="shared" si="4"/>
        <v>4408696.7536000004</v>
      </c>
    </row>
    <row r="216" spans="1:7">
      <c r="A216" s="6">
        <v>211</v>
      </c>
      <c r="B216" s="6">
        <v>211</v>
      </c>
      <c r="C216" s="6" t="s">
        <v>94</v>
      </c>
      <c r="D216" s="6" t="s">
        <v>570</v>
      </c>
      <c r="E216" s="8">
        <v>4190428.3223000001</v>
      </c>
      <c r="F216" s="8">
        <v>43430.686800000003</v>
      </c>
      <c r="G216" s="9">
        <f t="shared" si="4"/>
        <v>4233859.0091000004</v>
      </c>
    </row>
    <row r="217" spans="1:7">
      <c r="A217" s="6">
        <v>212</v>
      </c>
      <c r="B217" s="6">
        <v>212</v>
      </c>
      <c r="C217" s="6" t="s">
        <v>95</v>
      </c>
      <c r="D217" s="6" t="s">
        <v>575</v>
      </c>
      <c r="E217" s="8">
        <v>4758512.0006999997</v>
      </c>
      <c r="F217" s="8">
        <v>49318.453500000003</v>
      </c>
      <c r="G217" s="9">
        <f t="shared" si="4"/>
        <v>4807830.4541999996</v>
      </c>
    </row>
    <row r="218" spans="1:7">
      <c r="A218" s="6">
        <v>213</v>
      </c>
      <c r="B218" s="6">
        <v>213</v>
      </c>
      <c r="C218" s="6" t="s">
        <v>95</v>
      </c>
      <c r="D218" s="6" t="s">
        <v>577</v>
      </c>
      <c r="E218" s="8">
        <v>4468235.2916000001</v>
      </c>
      <c r="F218" s="8">
        <v>46309.950400000002</v>
      </c>
      <c r="G218" s="9">
        <f t="shared" si="4"/>
        <v>4514545.2420000006</v>
      </c>
    </row>
    <row r="219" spans="1:7">
      <c r="A219" s="6">
        <v>214</v>
      </c>
      <c r="B219" s="6">
        <v>214</v>
      </c>
      <c r="C219" s="6" t="s">
        <v>95</v>
      </c>
      <c r="D219" s="6" t="s">
        <v>579</v>
      </c>
      <c r="E219" s="8">
        <v>4506700.6017000005</v>
      </c>
      <c r="F219" s="8">
        <v>46708.614800000003</v>
      </c>
      <c r="G219" s="9">
        <f t="shared" si="4"/>
        <v>4553409.2165000001</v>
      </c>
    </row>
    <row r="220" spans="1:7">
      <c r="A220" s="6">
        <v>215</v>
      </c>
      <c r="B220" s="6">
        <v>215</v>
      </c>
      <c r="C220" s="6" t="s">
        <v>95</v>
      </c>
      <c r="D220" s="6" t="s">
        <v>95</v>
      </c>
      <c r="E220" s="8">
        <v>4345718.6742000002</v>
      </c>
      <c r="F220" s="8">
        <v>45040.1564</v>
      </c>
      <c r="G220" s="9">
        <f t="shared" si="4"/>
        <v>4390758.8306</v>
      </c>
    </row>
    <row r="221" spans="1:7">
      <c r="A221" s="6">
        <v>216</v>
      </c>
      <c r="B221" s="6">
        <v>216</v>
      </c>
      <c r="C221" s="6" t="s">
        <v>95</v>
      </c>
      <c r="D221" s="6" t="s">
        <v>582</v>
      </c>
      <c r="E221" s="8">
        <v>4331616.5778999999</v>
      </c>
      <c r="F221" s="8">
        <v>44893.998599999999</v>
      </c>
      <c r="G221" s="9">
        <f t="shared" si="4"/>
        <v>4376510.5764999995</v>
      </c>
    </row>
    <row r="222" spans="1:7">
      <c r="A222" s="6">
        <v>217</v>
      </c>
      <c r="B222" s="6">
        <v>217</v>
      </c>
      <c r="C222" s="6" t="s">
        <v>95</v>
      </c>
      <c r="D222" s="6" t="s">
        <v>584</v>
      </c>
      <c r="E222" s="8">
        <v>4502247.5133999996</v>
      </c>
      <c r="F222" s="8">
        <v>46662.461900000002</v>
      </c>
      <c r="G222" s="9">
        <f t="shared" si="4"/>
        <v>4548909.9753</v>
      </c>
    </row>
    <row r="223" spans="1:7">
      <c r="A223" s="6">
        <v>218</v>
      </c>
      <c r="B223" s="6">
        <v>218</v>
      </c>
      <c r="C223" s="6" t="s">
        <v>95</v>
      </c>
      <c r="D223" s="6" t="s">
        <v>586</v>
      </c>
      <c r="E223" s="8">
        <v>5260533.2390999999</v>
      </c>
      <c r="F223" s="8">
        <v>54521.531999999999</v>
      </c>
      <c r="G223" s="9">
        <f t="shared" si="4"/>
        <v>5315054.7710999995</v>
      </c>
    </row>
    <row r="224" spans="1:7">
      <c r="A224" s="6">
        <v>219</v>
      </c>
      <c r="B224" s="6">
        <v>219</v>
      </c>
      <c r="C224" s="6" t="s">
        <v>95</v>
      </c>
      <c r="D224" s="6" t="s">
        <v>588</v>
      </c>
      <c r="E224" s="8">
        <v>4659640.1886999998</v>
      </c>
      <c r="F224" s="8">
        <v>48293.720399999998</v>
      </c>
      <c r="G224" s="9">
        <f t="shared" si="4"/>
        <v>4707933.9090999998</v>
      </c>
    </row>
    <row r="225" spans="1:7">
      <c r="A225" s="6">
        <v>220</v>
      </c>
      <c r="B225" s="6">
        <v>220</v>
      </c>
      <c r="C225" s="6" t="s">
        <v>95</v>
      </c>
      <c r="D225" s="6" t="s">
        <v>590</v>
      </c>
      <c r="E225" s="8">
        <v>4215858.0028999997</v>
      </c>
      <c r="F225" s="8">
        <v>43694.246700000003</v>
      </c>
      <c r="G225" s="9">
        <f t="shared" si="4"/>
        <v>4259552.2495999997</v>
      </c>
    </row>
    <row r="226" spans="1:7">
      <c r="A226" s="6">
        <v>221</v>
      </c>
      <c r="B226" s="6">
        <v>221</v>
      </c>
      <c r="C226" s="6" t="s">
        <v>95</v>
      </c>
      <c r="D226" s="6" t="s">
        <v>592</v>
      </c>
      <c r="E226" s="8">
        <v>5855808.5286999997</v>
      </c>
      <c r="F226" s="8">
        <v>60691.119599999998</v>
      </c>
      <c r="G226" s="9">
        <f t="shared" si="4"/>
        <v>5916499.6482999995</v>
      </c>
    </row>
    <row r="227" spans="1:7">
      <c r="A227" s="6">
        <v>222</v>
      </c>
      <c r="B227" s="6">
        <v>222</v>
      </c>
      <c r="C227" s="6" t="s">
        <v>95</v>
      </c>
      <c r="D227" s="6" t="s">
        <v>594</v>
      </c>
      <c r="E227" s="8">
        <v>4542848.8142999997</v>
      </c>
      <c r="F227" s="8">
        <v>47083.264300000003</v>
      </c>
      <c r="G227" s="9">
        <f t="shared" si="4"/>
        <v>4589932.0785999997</v>
      </c>
    </row>
    <row r="228" spans="1:7">
      <c r="A228" s="6">
        <v>223</v>
      </c>
      <c r="B228" s="6">
        <v>223</v>
      </c>
      <c r="C228" s="6" t="s">
        <v>95</v>
      </c>
      <c r="D228" s="6" t="s">
        <v>596</v>
      </c>
      <c r="E228" s="8">
        <v>5012684.7065000003</v>
      </c>
      <c r="F228" s="8">
        <v>51952.765399999997</v>
      </c>
      <c r="G228" s="9">
        <f t="shared" si="4"/>
        <v>5064637.4719000002</v>
      </c>
    </row>
    <row r="229" spans="1:7">
      <c r="A229" s="6">
        <v>224</v>
      </c>
      <c r="B229" s="6">
        <v>224</v>
      </c>
      <c r="C229" s="6" t="s">
        <v>95</v>
      </c>
      <c r="D229" s="6" t="s">
        <v>597</v>
      </c>
      <c r="E229" s="8">
        <v>5490133.5248999996</v>
      </c>
      <c r="F229" s="8">
        <v>56901.168899999997</v>
      </c>
      <c r="G229" s="9">
        <f t="shared" si="4"/>
        <v>5547034.6937999995</v>
      </c>
    </row>
    <row r="230" spans="1:7">
      <c r="A230" s="6">
        <v>225</v>
      </c>
      <c r="B230" s="6">
        <v>225</v>
      </c>
      <c r="C230" s="6" t="s">
        <v>96</v>
      </c>
      <c r="D230" s="6" t="s">
        <v>602</v>
      </c>
      <c r="E230" s="8">
        <v>5699925.3949999996</v>
      </c>
      <c r="F230" s="8">
        <v>59075.506300000001</v>
      </c>
      <c r="G230" s="9">
        <f t="shared" si="4"/>
        <v>5759000.9012999991</v>
      </c>
    </row>
    <row r="231" spans="1:7">
      <c r="A231" s="6">
        <v>226</v>
      </c>
      <c r="B231" s="6">
        <v>226</v>
      </c>
      <c r="C231" s="6" t="s">
        <v>96</v>
      </c>
      <c r="D231" s="6" t="s">
        <v>604</v>
      </c>
      <c r="E231" s="8">
        <v>5413688.8304000003</v>
      </c>
      <c r="F231" s="8">
        <v>56108.876300000004</v>
      </c>
      <c r="G231" s="9">
        <f t="shared" si="4"/>
        <v>5469797.7067</v>
      </c>
    </row>
    <row r="232" spans="1:7">
      <c r="A232" s="6">
        <v>227</v>
      </c>
      <c r="B232" s="6">
        <v>227</v>
      </c>
      <c r="C232" s="6" t="s">
        <v>96</v>
      </c>
      <c r="D232" s="6" t="s">
        <v>605</v>
      </c>
      <c r="E232" s="8">
        <v>3582337.0559</v>
      </c>
      <c r="F232" s="8">
        <v>37128.271099999998</v>
      </c>
      <c r="G232" s="9">
        <f t="shared" si="4"/>
        <v>3619465.327</v>
      </c>
    </row>
    <row r="233" spans="1:7">
      <c r="A233" s="6">
        <v>228</v>
      </c>
      <c r="B233" s="6">
        <v>228</v>
      </c>
      <c r="C233" s="6" t="s">
        <v>96</v>
      </c>
      <c r="D233" s="6" t="s">
        <v>607</v>
      </c>
      <c r="E233" s="8">
        <v>3688121.5469</v>
      </c>
      <c r="F233" s="8">
        <v>38224.648999999998</v>
      </c>
      <c r="G233" s="9">
        <f t="shared" si="4"/>
        <v>3726346.1959000002</v>
      </c>
    </row>
    <row r="234" spans="1:7">
      <c r="A234" s="6">
        <v>229</v>
      </c>
      <c r="B234" s="6">
        <v>229</v>
      </c>
      <c r="C234" s="6" t="s">
        <v>96</v>
      </c>
      <c r="D234" s="6" t="s">
        <v>609</v>
      </c>
      <c r="E234" s="8">
        <v>4415953.5383000001</v>
      </c>
      <c r="F234" s="8">
        <v>45768.0887</v>
      </c>
      <c r="G234" s="9">
        <f t="shared" si="4"/>
        <v>4461721.6270000003</v>
      </c>
    </row>
    <row r="235" spans="1:7">
      <c r="A235" s="6">
        <v>230</v>
      </c>
      <c r="B235" s="6">
        <v>230</v>
      </c>
      <c r="C235" s="6" t="s">
        <v>96</v>
      </c>
      <c r="D235" s="6" t="s">
        <v>611</v>
      </c>
      <c r="E235" s="8">
        <v>3753400.8615000001</v>
      </c>
      <c r="F235" s="8">
        <v>38901.220800000003</v>
      </c>
      <c r="G235" s="9">
        <f t="shared" si="4"/>
        <v>3792302.0822999999</v>
      </c>
    </row>
    <row r="236" spans="1:7">
      <c r="A236" s="6">
        <v>231</v>
      </c>
      <c r="B236" s="6">
        <v>231</v>
      </c>
      <c r="C236" s="6" t="s">
        <v>96</v>
      </c>
      <c r="D236" s="6" t="s">
        <v>613</v>
      </c>
      <c r="E236" s="8">
        <v>3756853.1754999999</v>
      </c>
      <c r="F236" s="8">
        <v>38937.001499999998</v>
      </c>
      <c r="G236" s="9">
        <f t="shared" si="4"/>
        <v>3795790.1769999997</v>
      </c>
    </row>
    <row r="237" spans="1:7">
      <c r="A237" s="6">
        <v>232</v>
      </c>
      <c r="B237" s="6">
        <v>232</v>
      </c>
      <c r="C237" s="6" t="s">
        <v>96</v>
      </c>
      <c r="D237" s="6" t="s">
        <v>615</v>
      </c>
      <c r="E237" s="8">
        <v>4358262.8847000003</v>
      </c>
      <c r="F237" s="8">
        <v>45170.167800000003</v>
      </c>
      <c r="G237" s="9">
        <f t="shared" si="4"/>
        <v>4403433.0525000002</v>
      </c>
    </row>
    <row r="238" spans="1:7">
      <c r="A238" s="6">
        <v>233</v>
      </c>
      <c r="B238" s="6">
        <v>233</v>
      </c>
      <c r="C238" s="6" t="s">
        <v>96</v>
      </c>
      <c r="D238" s="6" t="s">
        <v>617</v>
      </c>
      <c r="E238" s="8">
        <v>4796803.2434</v>
      </c>
      <c r="F238" s="8">
        <v>49715.313900000001</v>
      </c>
      <c r="G238" s="9">
        <f t="shared" si="4"/>
        <v>4846518.5573000005</v>
      </c>
    </row>
    <row r="239" spans="1:7">
      <c r="A239" s="6">
        <v>234</v>
      </c>
      <c r="B239" s="6">
        <v>234</v>
      </c>
      <c r="C239" s="6" t="s">
        <v>96</v>
      </c>
      <c r="D239" s="6" t="s">
        <v>619</v>
      </c>
      <c r="E239" s="8">
        <v>3490378.2637</v>
      </c>
      <c r="F239" s="8">
        <v>36175.186300000001</v>
      </c>
      <c r="G239" s="9">
        <f t="shared" si="4"/>
        <v>3526553.45</v>
      </c>
    </row>
    <row r="240" spans="1:7">
      <c r="A240" s="6">
        <v>235</v>
      </c>
      <c r="B240" s="6">
        <v>235</v>
      </c>
      <c r="C240" s="6" t="s">
        <v>96</v>
      </c>
      <c r="D240" s="6" t="s">
        <v>621</v>
      </c>
      <c r="E240" s="8">
        <v>5989099.8420000002</v>
      </c>
      <c r="F240" s="8">
        <v>62072.585400000004</v>
      </c>
      <c r="G240" s="9">
        <f t="shared" si="4"/>
        <v>6051172.4274000004</v>
      </c>
    </row>
    <row r="241" spans="1:7">
      <c r="A241" s="6">
        <v>236</v>
      </c>
      <c r="B241" s="6">
        <v>236</v>
      </c>
      <c r="C241" s="6" t="s">
        <v>96</v>
      </c>
      <c r="D241" s="6" t="s">
        <v>623</v>
      </c>
      <c r="E241" s="8">
        <v>6163736.5632999996</v>
      </c>
      <c r="F241" s="8">
        <v>63882.565699999999</v>
      </c>
      <c r="G241" s="9">
        <f t="shared" si="4"/>
        <v>6227619.1289999997</v>
      </c>
    </row>
    <row r="242" spans="1:7">
      <c r="A242" s="6">
        <v>237</v>
      </c>
      <c r="B242" s="6">
        <v>237</v>
      </c>
      <c r="C242" s="6" t="s">
        <v>96</v>
      </c>
      <c r="D242" s="6" t="s">
        <v>625</v>
      </c>
      <c r="E242" s="8">
        <v>4831181.5257999999</v>
      </c>
      <c r="F242" s="8">
        <v>50071.619400000003</v>
      </c>
      <c r="G242" s="9">
        <f t="shared" si="4"/>
        <v>4881253.1452000001</v>
      </c>
    </row>
    <row r="243" spans="1:7">
      <c r="A243" s="6">
        <v>238</v>
      </c>
      <c r="B243" s="6">
        <v>238</v>
      </c>
      <c r="C243" s="6" t="s">
        <v>96</v>
      </c>
      <c r="D243" s="6" t="s">
        <v>627</v>
      </c>
      <c r="E243" s="8">
        <v>4607378.0634000003</v>
      </c>
      <c r="F243" s="8">
        <v>47752.0622</v>
      </c>
      <c r="G243" s="9">
        <f t="shared" si="4"/>
        <v>4655130.1255999999</v>
      </c>
    </row>
    <row r="244" spans="1:7">
      <c r="A244" s="6">
        <v>239</v>
      </c>
      <c r="B244" s="6">
        <v>239</v>
      </c>
      <c r="C244" s="6" t="s">
        <v>96</v>
      </c>
      <c r="D244" s="6" t="s">
        <v>629</v>
      </c>
      <c r="E244" s="8">
        <v>5028574.0603</v>
      </c>
      <c r="F244" s="8">
        <v>52117.446799999998</v>
      </c>
      <c r="G244" s="9">
        <f t="shared" si="4"/>
        <v>5080691.5071</v>
      </c>
    </row>
    <row r="245" spans="1:7">
      <c r="A245" s="6">
        <v>240</v>
      </c>
      <c r="B245" s="6">
        <v>240</v>
      </c>
      <c r="C245" s="6" t="s">
        <v>96</v>
      </c>
      <c r="D245" s="6" t="s">
        <v>631</v>
      </c>
      <c r="E245" s="8">
        <v>4411104.0554999998</v>
      </c>
      <c r="F245" s="8">
        <v>45717.827400000002</v>
      </c>
      <c r="G245" s="9">
        <f t="shared" si="4"/>
        <v>4456821.8828999996</v>
      </c>
    </row>
    <row r="246" spans="1:7">
      <c r="A246" s="6">
        <v>241</v>
      </c>
      <c r="B246" s="6">
        <v>241</v>
      </c>
      <c r="C246" s="6" t="s">
        <v>96</v>
      </c>
      <c r="D246" s="6" t="s">
        <v>633</v>
      </c>
      <c r="E246" s="8">
        <v>3617704.2966999998</v>
      </c>
      <c r="F246" s="8">
        <v>37494.826399999998</v>
      </c>
      <c r="G246" s="9">
        <f t="shared" si="4"/>
        <v>3655199.1231</v>
      </c>
    </row>
    <row r="247" spans="1:7">
      <c r="A247" s="6">
        <v>242</v>
      </c>
      <c r="B247" s="6">
        <v>242</v>
      </c>
      <c r="C247" s="6" t="s">
        <v>96</v>
      </c>
      <c r="D247" s="6" t="s">
        <v>635</v>
      </c>
      <c r="E247" s="8">
        <v>4501868.0208000001</v>
      </c>
      <c r="F247" s="8">
        <v>46658.528700000003</v>
      </c>
      <c r="G247" s="9">
        <f t="shared" si="4"/>
        <v>4548526.5494999997</v>
      </c>
    </row>
    <row r="248" spans="1:7">
      <c r="A248" s="6">
        <v>243</v>
      </c>
      <c r="B248" s="6">
        <v>243</v>
      </c>
      <c r="C248" s="6" t="s">
        <v>97</v>
      </c>
      <c r="D248" s="6" t="s">
        <v>639</v>
      </c>
      <c r="E248" s="8">
        <v>5289790.7159000002</v>
      </c>
      <c r="F248" s="8">
        <v>54824.764000000003</v>
      </c>
      <c r="G248" s="9">
        <f t="shared" si="4"/>
        <v>5344615.4799000006</v>
      </c>
    </row>
    <row r="249" spans="1:7">
      <c r="A249" s="6">
        <v>244</v>
      </c>
      <c r="B249" s="6">
        <v>244</v>
      </c>
      <c r="C249" s="6" t="s">
        <v>97</v>
      </c>
      <c r="D249" s="6" t="s">
        <v>641</v>
      </c>
      <c r="E249" s="8">
        <v>4025173.2850000001</v>
      </c>
      <c r="F249" s="8">
        <v>41717.940699999999</v>
      </c>
      <c r="G249" s="9">
        <f t="shared" si="4"/>
        <v>4066891.2257000003</v>
      </c>
    </row>
    <row r="250" spans="1:7">
      <c r="A250" s="6">
        <v>245</v>
      </c>
      <c r="B250" s="6">
        <v>245</v>
      </c>
      <c r="C250" s="6" t="s">
        <v>97</v>
      </c>
      <c r="D250" s="6" t="s">
        <v>643</v>
      </c>
      <c r="E250" s="8">
        <v>3837946.1310000001</v>
      </c>
      <c r="F250" s="8">
        <v>39777.469899999996</v>
      </c>
      <c r="G250" s="9">
        <f t="shared" si="4"/>
        <v>3877723.6009</v>
      </c>
    </row>
    <row r="251" spans="1:7">
      <c r="A251" s="6">
        <v>246</v>
      </c>
      <c r="B251" s="6">
        <v>246</v>
      </c>
      <c r="C251" s="6" t="s">
        <v>97</v>
      </c>
      <c r="D251" s="6" t="s">
        <v>645</v>
      </c>
      <c r="E251" s="8">
        <v>3962887.7373000002</v>
      </c>
      <c r="F251" s="8">
        <v>41072.397199999999</v>
      </c>
      <c r="G251" s="9">
        <f t="shared" si="4"/>
        <v>4003960.1345000002</v>
      </c>
    </row>
    <row r="252" spans="1:7">
      <c r="A252" s="6">
        <v>247</v>
      </c>
      <c r="B252" s="6">
        <v>247</v>
      </c>
      <c r="C252" s="6" t="s">
        <v>97</v>
      </c>
      <c r="D252" s="6" t="s">
        <v>647</v>
      </c>
      <c r="E252" s="8">
        <v>4197470.3652999997</v>
      </c>
      <c r="F252" s="8">
        <v>43503.672400000003</v>
      </c>
      <c r="G252" s="9">
        <f t="shared" si="4"/>
        <v>4240974.0376999993</v>
      </c>
    </row>
    <row r="253" spans="1:7">
      <c r="A253" s="6">
        <v>248</v>
      </c>
      <c r="B253" s="6">
        <v>248</v>
      </c>
      <c r="C253" s="6" t="s">
        <v>97</v>
      </c>
      <c r="D253" s="6" t="s">
        <v>649</v>
      </c>
      <c r="E253" s="8">
        <v>4278935.9803999998</v>
      </c>
      <c r="F253" s="8">
        <v>44348.003199999999</v>
      </c>
      <c r="G253" s="9">
        <f t="shared" si="4"/>
        <v>4323283.9835999999</v>
      </c>
    </row>
    <row r="254" spans="1:7">
      <c r="A254" s="6">
        <v>249</v>
      </c>
      <c r="B254" s="6">
        <v>249</v>
      </c>
      <c r="C254" s="6" t="s">
        <v>97</v>
      </c>
      <c r="D254" s="6" t="s">
        <v>651</v>
      </c>
      <c r="E254" s="8">
        <v>3525869.8180999998</v>
      </c>
      <c r="F254" s="8">
        <v>36543.03</v>
      </c>
      <c r="G254" s="9">
        <f t="shared" si="4"/>
        <v>3562412.8480999996</v>
      </c>
    </row>
    <row r="255" spans="1:7">
      <c r="A255" s="6">
        <v>250</v>
      </c>
      <c r="B255" s="6">
        <v>250</v>
      </c>
      <c r="C255" s="6" t="s">
        <v>97</v>
      </c>
      <c r="D255" s="6" t="s">
        <v>653</v>
      </c>
      <c r="E255" s="8">
        <v>4343589.5596000003</v>
      </c>
      <c r="F255" s="8">
        <v>45018.089699999997</v>
      </c>
      <c r="G255" s="9">
        <f t="shared" si="4"/>
        <v>4388607.6493000006</v>
      </c>
    </row>
    <row r="256" spans="1:7">
      <c r="A256" s="6">
        <v>251</v>
      </c>
      <c r="B256" s="6">
        <v>251</v>
      </c>
      <c r="C256" s="6" t="s">
        <v>97</v>
      </c>
      <c r="D256" s="6" t="s">
        <v>655</v>
      </c>
      <c r="E256" s="8">
        <v>4647468.1797000002</v>
      </c>
      <c r="F256" s="8">
        <v>48167.566599999998</v>
      </c>
      <c r="G256" s="9">
        <f t="shared" si="4"/>
        <v>4695635.7462999998</v>
      </c>
    </row>
    <row r="257" spans="1:7">
      <c r="A257" s="6">
        <v>252</v>
      </c>
      <c r="B257" s="6">
        <v>252</v>
      </c>
      <c r="C257" s="6" t="s">
        <v>97</v>
      </c>
      <c r="D257" s="6" t="s">
        <v>657</v>
      </c>
      <c r="E257" s="8">
        <v>4058260.3117999998</v>
      </c>
      <c r="F257" s="8">
        <v>42060.863299999997</v>
      </c>
      <c r="G257" s="9">
        <f t="shared" si="4"/>
        <v>4100321.1750999996</v>
      </c>
    </row>
    <row r="258" spans="1:7">
      <c r="A258" s="6">
        <v>253</v>
      </c>
      <c r="B258" s="6">
        <v>253</v>
      </c>
      <c r="C258" s="6" t="s">
        <v>97</v>
      </c>
      <c r="D258" s="6" t="s">
        <v>659</v>
      </c>
      <c r="E258" s="8">
        <v>4349095.0592999998</v>
      </c>
      <c r="F258" s="8">
        <v>45075.150099999999</v>
      </c>
      <c r="G258" s="9">
        <f t="shared" si="4"/>
        <v>4394170.2094000001</v>
      </c>
    </row>
    <row r="259" spans="1:7">
      <c r="A259" s="6">
        <v>254</v>
      </c>
      <c r="B259" s="6">
        <v>254</v>
      </c>
      <c r="C259" s="6" t="s">
        <v>97</v>
      </c>
      <c r="D259" s="6" t="s">
        <v>661</v>
      </c>
      <c r="E259" s="8">
        <v>3052022.1957</v>
      </c>
      <c r="F259" s="8">
        <v>31631.950199999999</v>
      </c>
      <c r="G259" s="9">
        <f t="shared" si="4"/>
        <v>3083654.1458999999</v>
      </c>
    </row>
    <row r="260" spans="1:7">
      <c r="A260" s="6">
        <v>255</v>
      </c>
      <c r="B260" s="6">
        <v>255</v>
      </c>
      <c r="C260" s="6" t="s">
        <v>97</v>
      </c>
      <c r="D260" s="6" t="s">
        <v>663</v>
      </c>
      <c r="E260" s="8">
        <v>3868232.1842999998</v>
      </c>
      <c r="F260" s="8">
        <v>40091.362399999998</v>
      </c>
      <c r="G260" s="9">
        <f t="shared" si="4"/>
        <v>3908323.5466999998</v>
      </c>
    </row>
    <row r="261" spans="1:7">
      <c r="A261" s="6">
        <v>256</v>
      </c>
      <c r="B261" s="6">
        <v>256</v>
      </c>
      <c r="C261" s="6" t="s">
        <v>97</v>
      </c>
      <c r="D261" s="6" t="s">
        <v>665</v>
      </c>
      <c r="E261" s="8">
        <v>3774764.6313</v>
      </c>
      <c r="F261" s="8">
        <v>39122.640500000001</v>
      </c>
      <c r="G261" s="9">
        <f t="shared" si="4"/>
        <v>3813887.2718000002</v>
      </c>
    </row>
    <row r="262" spans="1:7">
      <c r="A262" s="6">
        <v>257</v>
      </c>
      <c r="B262" s="6">
        <v>257</v>
      </c>
      <c r="C262" s="6" t="s">
        <v>97</v>
      </c>
      <c r="D262" s="6" t="s">
        <v>667</v>
      </c>
      <c r="E262" s="8">
        <v>4048485.9849</v>
      </c>
      <c r="F262" s="8">
        <v>41959.559600000001</v>
      </c>
      <c r="G262" s="9">
        <f t="shared" si="4"/>
        <v>4090445.5444999998</v>
      </c>
    </row>
    <row r="263" spans="1:7">
      <c r="A263" s="6">
        <v>258</v>
      </c>
      <c r="B263" s="6">
        <v>258</v>
      </c>
      <c r="C263" s="6" t="s">
        <v>97</v>
      </c>
      <c r="D263" s="6" t="s">
        <v>669</v>
      </c>
      <c r="E263" s="8">
        <v>3935444.1455999999</v>
      </c>
      <c r="F263" s="8">
        <v>40787.964599999999</v>
      </c>
      <c r="G263" s="9">
        <f t="shared" si="4"/>
        <v>3976232.1102</v>
      </c>
    </row>
    <row r="264" spans="1:7">
      <c r="A264" s="6">
        <v>259</v>
      </c>
      <c r="B264" s="6">
        <v>259</v>
      </c>
      <c r="C264" s="6" t="s">
        <v>98</v>
      </c>
      <c r="D264" s="6" t="s">
        <v>673</v>
      </c>
      <c r="E264" s="8">
        <v>4929821.5065000001</v>
      </c>
      <c r="F264" s="8">
        <v>51093.949699999997</v>
      </c>
      <c r="G264" s="9">
        <f t="shared" si="4"/>
        <v>4980915.4561999999</v>
      </c>
    </row>
    <row r="265" spans="1:7">
      <c r="A265" s="6">
        <v>260</v>
      </c>
      <c r="B265" s="6">
        <v>260</v>
      </c>
      <c r="C265" s="6" t="s">
        <v>98</v>
      </c>
      <c r="D265" s="6" t="s">
        <v>675</v>
      </c>
      <c r="E265" s="8">
        <v>4153728.9112</v>
      </c>
      <c r="F265" s="8">
        <v>43050.3246</v>
      </c>
      <c r="G265" s="9">
        <f t="shared" si="4"/>
        <v>4196779.2357999999</v>
      </c>
    </row>
    <row r="266" spans="1:7">
      <c r="A266" s="6">
        <v>261</v>
      </c>
      <c r="B266" s="6">
        <v>261</v>
      </c>
      <c r="C266" s="6" t="s">
        <v>98</v>
      </c>
      <c r="D266" s="6" t="s">
        <v>677</v>
      </c>
      <c r="E266" s="8">
        <v>5622512.3317999998</v>
      </c>
      <c r="F266" s="8">
        <v>58273.177199999998</v>
      </c>
      <c r="G266" s="9">
        <f t="shared" si="4"/>
        <v>5680785.5089999996</v>
      </c>
    </row>
    <row r="267" spans="1:7">
      <c r="A267" s="6">
        <v>262</v>
      </c>
      <c r="B267" s="6">
        <v>262</v>
      </c>
      <c r="C267" s="6" t="s">
        <v>98</v>
      </c>
      <c r="D267" s="6" t="s">
        <v>679</v>
      </c>
      <c r="E267" s="8">
        <v>5285368.1304000001</v>
      </c>
      <c r="F267" s="8">
        <v>54778.927199999998</v>
      </c>
      <c r="G267" s="9">
        <f t="shared" si="4"/>
        <v>5340147.0575999999</v>
      </c>
    </row>
    <row r="268" spans="1:7">
      <c r="A268" s="6">
        <v>263</v>
      </c>
      <c r="B268" s="6">
        <v>263</v>
      </c>
      <c r="C268" s="6" t="s">
        <v>98</v>
      </c>
      <c r="D268" s="6" t="s">
        <v>681</v>
      </c>
      <c r="E268" s="8">
        <v>5110342.3048</v>
      </c>
      <c r="F268" s="8">
        <v>52964.914100000002</v>
      </c>
      <c r="G268" s="9">
        <f t="shared" si="4"/>
        <v>5163307.2188999997</v>
      </c>
    </row>
    <row r="269" spans="1:7">
      <c r="A269" s="6">
        <v>264</v>
      </c>
      <c r="B269" s="6">
        <v>264</v>
      </c>
      <c r="C269" s="6" t="s">
        <v>98</v>
      </c>
      <c r="D269" s="6" t="s">
        <v>683</v>
      </c>
      <c r="E269" s="8">
        <v>4913432.0283000004</v>
      </c>
      <c r="F269" s="8">
        <v>50924.084900000002</v>
      </c>
      <c r="G269" s="9">
        <f t="shared" si="4"/>
        <v>4964356.1132000005</v>
      </c>
    </row>
    <row r="270" spans="1:7">
      <c r="A270" s="6">
        <v>265</v>
      </c>
      <c r="B270" s="6">
        <v>265</v>
      </c>
      <c r="C270" s="6" t="s">
        <v>98</v>
      </c>
      <c r="D270" s="6" t="s">
        <v>685</v>
      </c>
      <c r="E270" s="8">
        <v>4961023.1147999996</v>
      </c>
      <c r="F270" s="8">
        <v>51417.331299999998</v>
      </c>
      <c r="G270" s="9">
        <f t="shared" si="4"/>
        <v>5012440.4460999994</v>
      </c>
    </row>
    <row r="271" spans="1:7">
      <c r="A271" s="6">
        <v>266</v>
      </c>
      <c r="B271" s="6">
        <v>266</v>
      </c>
      <c r="C271" s="6" t="s">
        <v>98</v>
      </c>
      <c r="D271" s="6" t="s">
        <v>687</v>
      </c>
      <c r="E271" s="8">
        <v>5369401.0329999998</v>
      </c>
      <c r="F271" s="8">
        <v>55649.866000000002</v>
      </c>
      <c r="G271" s="9">
        <f t="shared" si="4"/>
        <v>5425050.8990000002</v>
      </c>
    </row>
    <row r="272" spans="1:7">
      <c r="A272" s="6">
        <v>267</v>
      </c>
      <c r="B272" s="6">
        <v>267</v>
      </c>
      <c r="C272" s="6" t="s">
        <v>98</v>
      </c>
      <c r="D272" s="6" t="s">
        <v>689</v>
      </c>
      <c r="E272" s="8">
        <v>4885759.4595999997</v>
      </c>
      <c r="F272" s="8">
        <v>50637.279199999997</v>
      </c>
      <c r="G272" s="9">
        <f t="shared" si="4"/>
        <v>4936396.7387999995</v>
      </c>
    </row>
    <row r="273" spans="1:7">
      <c r="A273" s="6">
        <v>268</v>
      </c>
      <c r="B273" s="6">
        <v>268</v>
      </c>
      <c r="C273" s="6" t="s">
        <v>98</v>
      </c>
      <c r="D273" s="6" t="s">
        <v>691</v>
      </c>
      <c r="E273" s="8">
        <v>4569003.5040999996</v>
      </c>
      <c r="F273" s="8">
        <v>47354.338300000003</v>
      </c>
      <c r="G273" s="9">
        <f t="shared" si="4"/>
        <v>4616357.8423999995</v>
      </c>
    </row>
    <row r="274" spans="1:7">
      <c r="A274" s="6">
        <v>269</v>
      </c>
      <c r="B274" s="6">
        <v>269</v>
      </c>
      <c r="C274" s="6" t="s">
        <v>98</v>
      </c>
      <c r="D274" s="6" t="s">
        <v>693</v>
      </c>
      <c r="E274" s="8">
        <v>4783439.5414000005</v>
      </c>
      <c r="F274" s="8">
        <v>49576.809000000001</v>
      </c>
      <c r="G274" s="9">
        <f t="shared" si="4"/>
        <v>4833016.3504000008</v>
      </c>
    </row>
    <row r="275" spans="1:7">
      <c r="A275" s="6">
        <v>270</v>
      </c>
      <c r="B275" s="6">
        <v>270</v>
      </c>
      <c r="C275" s="6" t="s">
        <v>98</v>
      </c>
      <c r="D275" s="6" t="s">
        <v>695</v>
      </c>
      <c r="E275" s="8">
        <v>4644384.4604000002</v>
      </c>
      <c r="F275" s="8">
        <v>48135.606099999997</v>
      </c>
      <c r="G275" s="9">
        <f t="shared" ref="G275:G338" si="5">E275+F275</f>
        <v>4692520.0665000007</v>
      </c>
    </row>
    <row r="276" spans="1:7">
      <c r="A276" s="6">
        <v>271</v>
      </c>
      <c r="B276" s="6">
        <v>271</v>
      </c>
      <c r="C276" s="6" t="s">
        <v>98</v>
      </c>
      <c r="D276" s="6" t="s">
        <v>697</v>
      </c>
      <c r="E276" s="8">
        <v>6015085.4444000004</v>
      </c>
      <c r="F276" s="8">
        <v>62341.906900000002</v>
      </c>
      <c r="G276" s="9">
        <f t="shared" si="5"/>
        <v>6077427.3513000002</v>
      </c>
    </row>
    <row r="277" spans="1:7">
      <c r="A277" s="6">
        <v>272</v>
      </c>
      <c r="B277" s="6">
        <v>272</v>
      </c>
      <c r="C277" s="6" t="s">
        <v>98</v>
      </c>
      <c r="D277" s="6" t="s">
        <v>698</v>
      </c>
      <c r="E277" s="8">
        <v>4127194.6965999999</v>
      </c>
      <c r="F277" s="8">
        <v>42775.3171</v>
      </c>
      <c r="G277" s="9">
        <f t="shared" si="5"/>
        <v>4169970.0137</v>
      </c>
    </row>
    <row r="278" spans="1:7">
      <c r="A278" s="6">
        <v>273</v>
      </c>
      <c r="B278" s="6">
        <v>273</v>
      </c>
      <c r="C278" s="6" t="s">
        <v>98</v>
      </c>
      <c r="D278" s="6" t="s">
        <v>700</v>
      </c>
      <c r="E278" s="8">
        <v>4568137.0870000003</v>
      </c>
      <c r="F278" s="8">
        <v>47345.358500000002</v>
      </c>
      <c r="G278" s="9">
        <f t="shared" si="5"/>
        <v>4615482.4455000004</v>
      </c>
    </row>
    <row r="279" spans="1:7">
      <c r="A279" s="6">
        <v>274</v>
      </c>
      <c r="B279" s="6">
        <v>274</v>
      </c>
      <c r="C279" s="6" t="s">
        <v>98</v>
      </c>
      <c r="D279" s="6" t="s">
        <v>702</v>
      </c>
      <c r="E279" s="8">
        <v>5187058.7522</v>
      </c>
      <c r="F279" s="8">
        <v>53760.023300000001</v>
      </c>
      <c r="G279" s="9">
        <f t="shared" si="5"/>
        <v>5240818.7754999995</v>
      </c>
    </row>
    <row r="280" spans="1:7">
      <c r="A280" s="6">
        <v>275</v>
      </c>
      <c r="B280" s="6">
        <v>275</v>
      </c>
      <c r="C280" s="6" t="s">
        <v>98</v>
      </c>
      <c r="D280" s="6" t="s">
        <v>704</v>
      </c>
      <c r="E280" s="8">
        <v>4295601.5317000002</v>
      </c>
      <c r="F280" s="8">
        <v>44520.729299999999</v>
      </c>
      <c r="G280" s="9">
        <f t="shared" si="5"/>
        <v>4340122.2609999999</v>
      </c>
    </row>
    <row r="281" spans="1:7">
      <c r="A281" s="6">
        <v>276</v>
      </c>
      <c r="B281" s="6">
        <v>276</v>
      </c>
      <c r="C281" s="6" t="s">
        <v>99</v>
      </c>
      <c r="D281" s="6" t="s">
        <v>709</v>
      </c>
      <c r="E281" s="8">
        <v>6853707.8896000003</v>
      </c>
      <c r="F281" s="8">
        <v>71033.607600000003</v>
      </c>
      <c r="G281" s="9">
        <f t="shared" si="5"/>
        <v>6924741.4972000001</v>
      </c>
    </row>
    <row r="282" spans="1:7">
      <c r="A282" s="6">
        <v>277</v>
      </c>
      <c r="B282" s="6">
        <v>277</v>
      </c>
      <c r="C282" s="6" t="s">
        <v>99</v>
      </c>
      <c r="D282" s="6" t="s">
        <v>711</v>
      </c>
      <c r="E282" s="8">
        <v>4977385.3782000002</v>
      </c>
      <c r="F282" s="8">
        <v>51586.913999999997</v>
      </c>
      <c r="G282" s="9">
        <f t="shared" si="5"/>
        <v>5028972.2922</v>
      </c>
    </row>
    <row r="283" spans="1:7">
      <c r="A283" s="6">
        <v>278</v>
      </c>
      <c r="B283" s="6">
        <v>278</v>
      </c>
      <c r="C283" s="6" t="s">
        <v>99</v>
      </c>
      <c r="D283" s="6" t="s">
        <v>713</v>
      </c>
      <c r="E283" s="8">
        <v>5009629.0261000004</v>
      </c>
      <c r="F283" s="8">
        <v>51921.095600000001</v>
      </c>
      <c r="G283" s="9">
        <f t="shared" si="5"/>
        <v>5061550.1217</v>
      </c>
    </row>
    <row r="284" spans="1:7">
      <c r="A284" s="6">
        <v>279</v>
      </c>
      <c r="B284" s="6">
        <v>279</v>
      </c>
      <c r="C284" s="6" t="s">
        <v>99</v>
      </c>
      <c r="D284" s="6" t="s">
        <v>715</v>
      </c>
      <c r="E284" s="8">
        <v>5458666.8152999999</v>
      </c>
      <c r="F284" s="8">
        <v>56575.039799999999</v>
      </c>
      <c r="G284" s="9">
        <f t="shared" si="5"/>
        <v>5515241.8551000003</v>
      </c>
    </row>
    <row r="285" spans="1:7">
      <c r="A285" s="6">
        <v>280</v>
      </c>
      <c r="B285" s="6">
        <v>280</v>
      </c>
      <c r="C285" s="6" t="s">
        <v>99</v>
      </c>
      <c r="D285" s="6" t="s">
        <v>717</v>
      </c>
      <c r="E285" s="8">
        <v>5309300.5395999998</v>
      </c>
      <c r="F285" s="8">
        <v>55026.9689</v>
      </c>
      <c r="G285" s="9">
        <f t="shared" si="5"/>
        <v>5364327.5084999995</v>
      </c>
    </row>
    <row r="286" spans="1:7">
      <c r="A286" s="6">
        <v>281</v>
      </c>
      <c r="B286" s="6">
        <v>281</v>
      </c>
      <c r="C286" s="6" t="s">
        <v>99</v>
      </c>
      <c r="D286" s="6" t="s">
        <v>99</v>
      </c>
      <c r="E286" s="8">
        <v>5781153.8523000004</v>
      </c>
      <c r="F286" s="8">
        <v>59917.379099999998</v>
      </c>
      <c r="G286" s="9">
        <f t="shared" si="5"/>
        <v>5841071.2313999999</v>
      </c>
    </row>
    <row r="287" spans="1:7">
      <c r="A287" s="6">
        <v>282</v>
      </c>
      <c r="B287" s="6">
        <v>282</v>
      </c>
      <c r="C287" s="6" t="s">
        <v>99</v>
      </c>
      <c r="D287" s="6" t="s">
        <v>720</v>
      </c>
      <c r="E287" s="8">
        <v>4532958.8406999996</v>
      </c>
      <c r="F287" s="8">
        <v>46980.762000000002</v>
      </c>
      <c r="G287" s="9">
        <f t="shared" si="5"/>
        <v>4579939.6026999997</v>
      </c>
    </row>
    <row r="288" spans="1:7">
      <c r="A288" s="6">
        <v>283</v>
      </c>
      <c r="B288" s="6">
        <v>283</v>
      </c>
      <c r="C288" s="6" t="s">
        <v>99</v>
      </c>
      <c r="D288" s="6" t="s">
        <v>722</v>
      </c>
      <c r="E288" s="8">
        <v>4862433.3343000002</v>
      </c>
      <c r="F288" s="8">
        <v>50395.521200000003</v>
      </c>
      <c r="G288" s="9">
        <f t="shared" si="5"/>
        <v>4912828.8555000005</v>
      </c>
    </row>
    <row r="289" spans="1:7">
      <c r="A289" s="6">
        <v>284</v>
      </c>
      <c r="B289" s="6">
        <v>284</v>
      </c>
      <c r="C289" s="6" t="s">
        <v>99</v>
      </c>
      <c r="D289" s="6" t="s">
        <v>724</v>
      </c>
      <c r="E289" s="8">
        <v>4432995.5203</v>
      </c>
      <c r="F289" s="8">
        <v>45944.716200000003</v>
      </c>
      <c r="G289" s="9">
        <f t="shared" si="5"/>
        <v>4478940.2364999996</v>
      </c>
    </row>
    <row r="290" spans="1:7">
      <c r="A290" s="6">
        <v>285</v>
      </c>
      <c r="B290" s="6">
        <v>285</v>
      </c>
      <c r="C290" s="6" t="s">
        <v>99</v>
      </c>
      <c r="D290" s="6" t="s">
        <v>726</v>
      </c>
      <c r="E290" s="8">
        <v>4204135.0615999997</v>
      </c>
      <c r="F290" s="8">
        <v>43572.747000000003</v>
      </c>
      <c r="G290" s="9">
        <f t="shared" si="5"/>
        <v>4247707.8086000001</v>
      </c>
    </row>
    <row r="291" spans="1:7">
      <c r="A291" s="6">
        <v>286</v>
      </c>
      <c r="B291" s="6">
        <v>286</v>
      </c>
      <c r="C291" s="6" t="s">
        <v>99</v>
      </c>
      <c r="D291" s="6" t="s">
        <v>728</v>
      </c>
      <c r="E291" s="8">
        <v>5737962.5436000004</v>
      </c>
      <c r="F291" s="8">
        <v>59469.733200000002</v>
      </c>
      <c r="G291" s="9">
        <f t="shared" si="5"/>
        <v>5797432.2768000001</v>
      </c>
    </row>
    <row r="292" spans="1:7">
      <c r="A292" s="6">
        <v>287</v>
      </c>
      <c r="B292" s="6">
        <v>287</v>
      </c>
      <c r="C292" s="6" t="s">
        <v>100</v>
      </c>
      <c r="D292" s="6" t="s">
        <v>733</v>
      </c>
      <c r="E292" s="8">
        <v>4485343.3734999998</v>
      </c>
      <c r="F292" s="8">
        <v>46487.262999999999</v>
      </c>
      <c r="G292" s="9">
        <f t="shared" si="5"/>
        <v>4531830.6365</v>
      </c>
    </row>
    <row r="293" spans="1:7">
      <c r="A293" s="6">
        <v>288</v>
      </c>
      <c r="B293" s="6">
        <v>288</v>
      </c>
      <c r="C293" s="6" t="s">
        <v>100</v>
      </c>
      <c r="D293" s="6" t="s">
        <v>735</v>
      </c>
      <c r="E293" s="8">
        <v>4220934.2044000002</v>
      </c>
      <c r="F293" s="8">
        <v>43746.8577</v>
      </c>
      <c r="G293" s="9">
        <f t="shared" si="5"/>
        <v>4264681.0620999997</v>
      </c>
    </row>
    <row r="294" spans="1:7">
      <c r="A294" s="6">
        <v>289</v>
      </c>
      <c r="B294" s="6">
        <v>289</v>
      </c>
      <c r="C294" s="6" t="s">
        <v>100</v>
      </c>
      <c r="D294" s="6" t="s">
        <v>737</v>
      </c>
      <c r="E294" s="8">
        <v>3877728.2620999999</v>
      </c>
      <c r="F294" s="8">
        <v>40189.782200000001</v>
      </c>
      <c r="G294" s="9">
        <f t="shared" si="5"/>
        <v>3917918.0442999997</v>
      </c>
    </row>
    <row r="295" spans="1:7">
      <c r="A295" s="6">
        <v>290</v>
      </c>
      <c r="B295" s="6">
        <v>290</v>
      </c>
      <c r="C295" s="6" t="s">
        <v>100</v>
      </c>
      <c r="D295" s="6" t="s">
        <v>739</v>
      </c>
      <c r="E295" s="8">
        <v>4124263.1398</v>
      </c>
      <c r="F295" s="8">
        <v>42744.933700000001</v>
      </c>
      <c r="G295" s="9">
        <f t="shared" si="5"/>
        <v>4167008.0734999999</v>
      </c>
    </row>
    <row r="296" spans="1:7">
      <c r="A296" s="6">
        <v>291</v>
      </c>
      <c r="B296" s="6">
        <v>291</v>
      </c>
      <c r="C296" s="6" t="s">
        <v>100</v>
      </c>
      <c r="D296" s="6" t="s">
        <v>741</v>
      </c>
      <c r="E296" s="8">
        <v>4422473.3859000001</v>
      </c>
      <c r="F296" s="8">
        <v>45835.662100000001</v>
      </c>
      <c r="G296" s="9">
        <f t="shared" si="5"/>
        <v>4468309.0480000004</v>
      </c>
    </row>
    <row r="297" spans="1:7">
      <c r="A297" s="6">
        <v>292</v>
      </c>
      <c r="B297" s="6">
        <v>292</v>
      </c>
      <c r="C297" s="6" t="s">
        <v>100</v>
      </c>
      <c r="D297" s="6" t="s">
        <v>743</v>
      </c>
      <c r="E297" s="8">
        <v>4437281.9195999997</v>
      </c>
      <c r="F297" s="8">
        <v>45989.141600000003</v>
      </c>
      <c r="G297" s="9">
        <f t="shared" si="5"/>
        <v>4483271.0611999994</v>
      </c>
    </row>
    <row r="298" spans="1:7">
      <c r="A298" s="6">
        <v>293</v>
      </c>
      <c r="B298" s="6">
        <v>293</v>
      </c>
      <c r="C298" s="6" t="s">
        <v>100</v>
      </c>
      <c r="D298" s="6" t="s">
        <v>745</v>
      </c>
      <c r="E298" s="8">
        <v>3971601.3495999998</v>
      </c>
      <c r="F298" s="8">
        <v>41162.707300000002</v>
      </c>
      <c r="G298" s="9">
        <f t="shared" si="5"/>
        <v>4012764.0568999997</v>
      </c>
    </row>
    <row r="299" spans="1:7">
      <c r="A299" s="6">
        <v>294</v>
      </c>
      <c r="B299" s="6">
        <v>294</v>
      </c>
      <c r="C299" s="6" t="s">
        <v>100</v>
      </c>
      <c r="D299" s="6" t="s">
        <v>747</v>
      </c>
      <c r="E299" s="8">
        <v>4206748.3858000003</v>
      </c>
      <c r="F299" s="8">
        <v>43599.832199999997</v>
      </c>
      <c r="G299" s="9">
        <f t="shared" si="5"/>
        <v>4250348.2180000003</v>
      </c>
    </row>
    <row r="300" spans="1:7">
      <c r="A300" s="6">
        <v>295</v>
      </c>
      <c r="B300" s="6">
        <v>295</v>
      </c>
      <c r="C300" s="6" t="s">
        <v>100</v>
      </c>
      <c r="D300" s="6" t="s">
        <v>749</v>
      </c>
      <c r="E300" s="8">
        <v>4732932.1644000001</v>
      </c>
      <c r="F300" s="8">
        <v>49053.337500000001</v>
      </c>
      <c r="G300" s="9">
        <f t="shared" si="5"/>
        <v>4781985.5019000005</v>
      </c>
    </row>
    <row r="301" spans="1:7">
      <c r="A301" s="6">
        <v>296</v>
      </c>
      <c r="B301" s="6">
        <v>296</v>
      </c>
      <c r="C301" s="6" t="s">
        <v>100</v>
      </c>
      <c r="D301" s="6" t="s">
        <v>751</v>
      </c>
      <c r="E301" s="8">
        <v>4183249.6307999999</v>
      </c>
      <c r="F301" s="8">
        <v>43356.285000000003</v>
      </c>
      <c r="G301" s="9">
        <f t="shared" si="5"/>
        <v>4226605.9157999996</v>
      </c>
    </row>
    <row r="302" spans="1:7">
      <c r="A302" s="6">
        <v>297</v>
      </c>
      <c r="B302" s="6">
        <v>297</v>
      </c>
      <c r="C302" s="6" t="s">
        <v>100</v>
      </c>
      <c r="D302" s="6" t="s">
        <v>753</v>
      </c>
      <c r="E302" s="8">
        <v>5159862.8505999995</v>
      </c>
      <c r="F302" s="8">
        <v>53478.157899999998</v>
      </c>
      <c r="G302" s="9">
        <f t="shared" si="5"/>
        <v>5213341.0084999995</v>
      </c>
    </row>
    <row r="303" spans="1:7">
      <c r="A303" s="6">
        <v>298</v>
      </c>
      <c r="B303" s="6">
        <v>298</v>
      </c>
      <c r="C303" s="6" t="s">
        <v>100</v>
      </c>
      <c r="D303" s="6" t="s">
        <v>755</v>
      </c>
      <c r="E303" s="8">
        <v>4382247.6955000004</v>
      </c>
      <c r="F303" s="8">
        <v>45418.7526</v>
      </c>
      <c r="G303" s="9">
        <f t="shared" si="5"/>
        <v>4427666.4481000006</v>
      </c>
    </row>
    <row r="304" spans="1:7">
      <c r="A304" s="6">
        <v>299</v>
      </c>
      <c r="B304" s="6">
        <v>299</v>
      </c>
      <c r="C304" s="6" t="s">
        <v>100</v>
      </c>
      <c r="D304" s="6" t="s">
        <v>757</v>
      </c>
      <c r="E304" s="8">
        <v>3958809.1053999998</v>
      </c>
      <c r="F304" s="8">
        <v>41030.125200000002</v>
      </c>
      <c r="G304" s="9">
        <f t="shared" si="5"/>
        <v>3999839.2305999999</v>
      </c>
    </row>
    <row r="305" spans="1:7">
      <c r="A305" s="6">
        <v>300</v>
      </c>
      <c r="B305" s="6">
        <v>300</v>
      </c>
      <c r="C305" s="6" t="s">
        <v>100</v>
      </c>
      <c r="D305" s="6" t="s">
        <v>759</v>
      </c>
      <c r="E305" s="8">
        <v>3852566.0797000001</v>
      </c>
      <c r="F305" s="8">
        <v>39928.994899999998</v>
      </c>
      <c r="G305" s="9">
        <f t="shared" si="5"/>
        <v>3892495.0745999999</v>
      </c>
    </row>
    <row r="306" spans="1:7">
      <c r="A306" s="6">
        <v>301</v>
      </c>
      <c r="B306" s="6">
        <v>301</v>
      </c>
      <c r="C306" s="6" t="s">
        <v>100</v>
      </c>
      <c r="D306" s="6" t="s">
        <v>761</v>
      </c>
      <c r="E306" s="8">
        <v>3432025.6836000001</v>
      </c>
      <c r="F306" s="8">
        <v>35570.404999999999</v>
      </c>
      <c r="G306" s="9">
        <f t="shared" si="5"/>
        <v>3467596.0885999999</v>
      </c>
    </row>
    <row r="307" spans="1:7">
      <c r="A307" s="6">
        <v>302</v>
      </c>
      <c r="B307" s="6">
        <v>302</v>
      </c>
      <c r="C307" s="6" t="s">
        <v>100</v>
      </c>
      <c r="D307" s="6" t="s">
        <v>763</v>
      </c>
      <c r="E307" s="8">
        <v>3720271.0172000001</v>
      </c>
      <c r="F307" s="8">
        <v>38557.854500000001</v>
      </c>
      <c r="G307" s="9">
        <f t="shared" si="5"/>
        <v>3758828.8717</v>
      </c>
    </row>
    <row r="308" spans="1:7">
      <c r="A308" s="6">
        <v>303</v>
      </c>
      <c r="B308" s="6">
        <v>303</v>
      </c>
      <c r="C308" s="6" t="s">
        <v>100</v>
      </c>
      <c r="D308" s="6" t="s">
        <v>765</v>
      </c>
      <c r="E308" s="8">
        <v>4367464.727</v>
      </c>
      <c r="F308" s="8">
        <v>45265.538099999998</v>
      </c>
      <c r="G308" s="9">
        <f t="shared" si="5"/>
        <v>4412730.2650999995</v>
      </c>
    </row>
    <row r="309" spans="1:7">
      <c r="A309" s="6">
        <v>304</v>
      </c>
      <c r="B309" s="6">
        <v>304</v>
      </c>
      <c r="C309" s="6" t="s">
        <v>100</v>
      </c>
      <c r="D309" s="6" t="s">
        <v>767</v>
      </c>
      <c r="E309" s="8">
        <v>4727266.6446000002</v>
      </c>
      <c r="F309" s="8">
        <v>48994.618600000002</v>
      </c>
      <c r="G309" s="9">
        <f t="shared" si="5"/>
        <v>4776261.2631999999</v>
      </c>
    </row>
    <row r="310" spans="1:7">
      <c r="A310" s="6">
        <v>305</v>
      </c>
      <c r="B310" s="6">
        <v>305</v>
      </c>
      <c r="C310" s="6" t="s">
        <v>100</v>
      </c>
      <c r="D310" s="6" t="s">
        <v>769</v>
      </c>
      <c r="E310" s="8">
        <v>4141777.3103999998</v>
      </c>
      <c r="F310" s="8">
        <v>42926.455099999999</v>
      </c>
      <c r="G310" s="9">
        <f t="shared" si="5"/>
        <v>4184703.7654999997</v>
      </c>
    </row>
    <row r="311" spans="1:7">
      <c r="A311" s="6">
        <v>306</v>
      </c>
      <c r="B311" s="6">
        <v>306</v>
      </c>
      <c r="C311" s="6" t="s">
        <v>100</v>
      </c>
      <c r="D311" s="6" t="s">
        <v>771</v>
      </c>
      <c r="E311" s="8">
        <v>3679535.3119000001</v>
      </c>
      <c r="F311" s="8">
        <v>38135.659099999997</v>
      </c>
      <c r="G311" s="9">
        <f t="shared" si="5"/>
        <v>3717670.9709999999</v>
      </c>
    </row>
    <row r="312" spans="1:7">
      <c r="A312" s="6">
        <v>307</v>
      </c>
      <c r="B312" s="6">
        <v>307</v>
      </c>
      <c r="C312" s="6" t="s">
        <v>100</v>
      </c>
      <c r="D312" s="6" t="s">
        <v>773</v>
      </c>
      <c r="E312" s="8">
        <v>4046983.2311</v>
      </c>
      <c r="F312" s="8">
        <v>41943.984700000001</v>
      </c>
      <c r="G312" s="9">
        <f t="shared" si="5"/>
        <v>4088927.2157999999</v>
      </c>
    </row>
    <row r="313" spans="1:7">
      <c r="A313" s="6">
        <v>308</v>
      </c>
      <c r="B313" s="6">
        <v>308</v>
      </c>
      <c r="C313" s="6" t="s">
        <v>100</v>
      </c>
      <c r="D313" s="6" t="s">
        <v>775</v>
      </c>
      <c r="E313" s="8">
        <v>3936836.9408999998</v>
      </c>
      <c r="F313" s="8">
        <v>40802.399899999997</v>
      </c>
      <c r="G313" s="9">
        <f t="shared" si="5"/>
        <v>3977639.3407999999</v>
      </c>
    </row>
    <row r="314" spans="1:7">
      <c r="A314" s="6">
        <v>309</v>
      </c>
      <c r="B314" s="6">
        <v>309</v>
      </c>
      <c r="C314" s="6" t="s">
        <v>100</v>
      </c>
      <c r="D314" s="6" t="s">
        <v>777</v>
      </c>
      <c r="E314" s="8">
        <v>3807937.2508</v>
      </c>
      <c r="F314" s="8">
        <v>39466.450100000002</v>
      </c>
      <c r="G314" s="9">
        <f t="shared" si="5"/>
        <v>3847403.7009000001</v>
      </c>
    </row>
    <row r="315" spans="1:7">
      <c r="A315" s="6">
        <v>310</v>
      </c>
      <c r="B315" s="6">
        <v>310</v>
      </c>
      <c r="C315" s="6" t="s">
        <v>100</v>
      </c>
      <c r="D315" s="6" t="s">
        <v>779</v>
      </c>
      <c r="E315" s="8">
        <v>3939260.949</v>
      </c>
      <c r="F315" s="8">
        <v>40827.523000000001</v>
      </c>
      <c r="G315" s="9">
        <f t="shared" si="5"/>
        <v>3980088.4720000001</v>
      </c>
    </row>
    <row r="316" spans="1:7">
      <c r="A316" s="6">
        <v>311</v>
      </c>
      <c r="B316" s="6">
        <v>311</v>
      </c>
      <c r="C316" s="6" t="s">
        <v>100</v>
      </c>
      <c r="D316" s="6" t="s">
        <v>781</v>
      </c>
      <c r="E316" s="8">
        <v>3975336.2173000001</v>
      </c>
      <c r="F316" s="8">
        <v>41201.416400000002</v>
      </c>
      <c r="G316" s="9">
        <f t="shared" si="5"/>
        <v>4016537.6337000001</v>
      </c>
    </row>
    <row r="317" spans="1:7">
      <c r="A317" s="6">
        <v>312</v>
      </c>
      <c r="B317" s="6">
        <v>312</v>
      </c>
      <c r="C317" s="6" t="s">
        <v>100</v>
      </c>
      <c r="D317" s="6" t="s">
        <v>783</v>
      </c>
      <c r="E317" s="8">
        <v>4229081.9939000001</v>
      </c>
      <c r="F317" s="8">
        <v>43831.303500000002</v>
      </c>
      <c r="G317" s="9">
        <f t="shared" si="5"/>
        <v>4272913.2974000005</v>
      </c>
    </row>
    <row r="318" spans="1:7">
      <c r="A318" s="6">
        <v>313</v>
      </c>
      <c r="B318" s="6">
        <v>313</v>
      </c>
      <c r="C318" s="6" t="s">
        <v>100</v>
      </c>
      <c r="D318" s="6" t="s">
        <v>785</v>
      </c>
      <c r="E318" s="8">
        <v>3783271.8303</v>
      </c>
      <c r="F318" s="8">
        <v>39210.811300000001</v>
      </c>
      <c r="G318" s="9">
        <f t="shared" si="5"/>
        <v>3822482.6416000002</v>
      </c>
    </row>
    <row r="319" spans="1:7">
      <c r="A319" s="6">
        <v>314</v>
      </c>
      <c r="B319" s="6">
        <v>314</v>
      </c>
      <c r="C319" s="6" t="s">
        <v>101</v>
      </c>
      <c r="D319" s="6" t="s">
        <v>790</v>
      </c>
      <c r="E319" s="8">
        <v>3950788.2094000001</v>
      </c>
      <c r="F319" s="8">
        <v>40946.994500000001</v>
      </c>
      <c r="G319" s="9">
        <f t="shared" si="5"/>
        <v>3991735.2039000001</v>
      </c>
    </row>
    <row r="320" spans="1:7">
      <c r="A320" s="6">
        <v>315</v>
      </c>
      <c r="B320" s="6">
        <v>315</v>
      </c>
      <c r="C320" s="6" t="s">
        <v>101</v>
      </c>
      <c r="D320" s="6" t="s">
        <v>792</v>
      </c>
      <c r="E320" s="8">
        <v>4672641.5982999997</v>
      </c>
      <c r="F320" s="8">
        <v>48428.470399999998</v>
      </c>
      <c r="G320" s="9">
        <f t="shared" si="5"/>
        <v>4721070.0686999997</v>
      </c>
    </row>
    <row r="321" spans="1:7">
      <c r="A321" s="6">
        <v>316</v>
      </c>
      <c r="B321" s="6">
        <v>316</v>
      </c>
      <c r="C321" s="6" t="s">
        <v>101</v>
      </c>
      <c r="D321" s="6" t="s">
        <v>794</v>
      </c>
      <c r="E321" s="8">
        <v>5798875.6560000004</v>
      </c>
      <c r="F321" s="8">
        <v>60101.052499999998</v>
      </c>
      <c r="G321" s="9">
        <f t="shared" si="5"/>
        <v>5858976.7085000006</v>
      </c>
    </row>
    <row r="322" spans="1:7">
      <c r="A322" s="6">
        <v>317</v>
      </c>
      <c r="B322" s="6">
        <v>317</v>
      </c>
      <c r="C322" s="6" t="s">
        <v>101</v>
      </c>
      <c r="D322" s="6" t="s">
        <v>796</v>
      </c>
      <c r="E322" s="8">
        <v>4386171.5548999999</v>
      </c>
      <c r="F322" s="8">
        <v>45459.4205</v>
      </c>
      <c r="G322" s="9">
        <f t="shared" si="5"/>
        <v>4431630.9753999999</v>
      </c>
    </row>
    <row r="323" spans="1:7">
      <c r="A323" s="6">
        <v>318</v>
      </c>
      <c r="B323" s="6">
        <v>318</v>
      </c>
      <c r="C323" s="6" t="s">
        <v>101</v>
      </c>
      <c r="D323" s="6" t="s">
        <v>798</v>
      </c>
      <c r="E323" s="8">
        <v>3763717.8160000001</v>
      </c>
      <c r="F323" s="8">
        <v>39008.148399999998</v>
      </c>
      <c r="G323" s="9">
        <f t="shared" si="5"/>
        <v>3802725.9643999999</v>
      </c>
    </row>
    <row r="324" spans="1:7">
      <c r="A324" s="6">
        <v>319</v>
      </c>
      <c r="B324" s="6">
        <v>319</v>
      </c>
      <c r="C324" s="6" t="s">
        <v>101</v>
      </c>
      <c r="D324" s="6" t="s">
        <v>800</v>
      </c>
      <c r="E324" s="8">
        <v>3692107.2296000002</v>
      </c>
      <c r="F324" s="8">
        <v>38265.957699999999</v>
      </c>
      <c r="G324" s="9">
        <f t="shared" si="5"/>
        <v>3730373.1873000003</v>
      </c>
    </row>
    <row r="325" spans="1:7">
      <c r="A325" s="6">
        <v>320</v>
      </c>
      <c r="B325" s="6">
        <v>320</v>
      </c>
      <c r="C325" s="6" t="s">
        <v>101</v>
      </c>
      <c r="D325" s="6" t="s">
        <v>802</v>
      </c>
      <c r="E325" s="8">
        <v>5182704.9272999996</v>
      </c>
      <c r="F325" s="8">
        <v>53714.899100000002</v>
      </c>
      <c r="G325" s="9">
        <f t="shared" si="5"/>
        <v>5236419.8263999997</v>
      </c>
    </row>
    <row r="326" spans="1:7">
      <c r="A326" s="6">
        <v>321</v>
      </c>
      <c r="B326" s="6">
        <v>321</v>
      </c>
      <c r="C326" s="6" t="s">
        <v>101</v>
      </c>
      <c r="D326" s="6" t="s">
        <v>804</v>
      </c>
      <c r="E326" s="8">
        <v>4349683.6002000002</v>
      </c>
      <c r="F326" s="8">
        <v>45081.249900000003</v>
      </c>
      <c r="G326" s="9">
        <f t="shared" si="5"/>
        <v>4394764.8501000004</v>
      </c>
    </row>
    <row r="327" spans="1:7">
      <c r="A327" s="6">
        <v>322</v>
      </c>
      <c r="B327" s="6">
        <v>322</v>
      </c>
      <c r="C327" s="6" t="s">
        <v>101</v>
      </c>
      <c r="D327" s="6" t="s">
        <v>806</v>
      </c>
      <c r="E327" s="8">
        <v>3810034.1697</v>
      </c>
      <c r="F327" s="8">
        <v>39488.183100000002</v>
      </c>
      <c r="G327" s="9">
        <f t="shared" si="5"/>
        <v>3849522.3528</v>
      </c>
    </row>
    <row r="328" spans="1:7">
      <c r="A328" s="6">
        <v>323</v>
      </c>
      <c r="B328" s="6">
        <v>323</v>
      </c>
      <c r="C328" s="6" t="s">
        <v>101</v>
      </c>
      <c r="D328" s="6" t="s">
        <v>808</v>
      </c>
      <c r="E328" s="8">
        <v>4025093.7122</v>
      </c>
      <c r="F328" s="8">
        <v>41717.116000000002</v>
      </c>
      <c r="G328" s="9">
        <f t="shared" si="5"/>
        <v>4066810.8281999999</v>
      </c>
    </row>
    <row r="329" spans="1:7">
      <c r="A329" s="6">
        <v>324</v>
      </c>
      <c r="B329" s="6">
        <v>324</v>
      </c>
      <c r="C329" s="6" t="s">
        <v>101</v>
      </c>
      <c r="D329" s="6" t="s">
        <v>810</v>
      </c>
      <c r="E329" s="8">
        <v>5599138.8991</v>
      </c>
      <c r="F329" s="8">
        <v>58030.928899999999</v>
      </c>
      <c r="G329" s="9">
        <f t="shared" si="5"/>
        <v>5657169.8279999997</v>
      </c>
    </row>
    <row r="330" spans="1:7">
      <c r="A330" s="6">
        <v>325</v>
      </c>
      <c r="B330" s="6">
        <v>325</v>
      </c>
      <c r="C330" s="6" t="s">
        <v>101</v>
      </c>
      <c r="D330" s="6" t="s">
        <v>812</v>
      </c>
      <c r="E330" s="8">
        <v>4139799.1924999999</v>
      </c>
      <c r="F330" s="8">
        <v>42905.953399999999</v>
      </c>
      <c r="G330" s="9">
        <f t="shared" si="5"/>
        <v>4182705.1458999999</v>
      </c>
    </row>
    <row r="331" spans="1:7">
      <c r="A331" s="6">
        <v>326</v>
      </c>
      <c r="B331" s="6">
        <v>326</v>
      </c>
      <c r="C331" s="6" t="s">
        <v>101</v>
      </c>
      <c r="D331" s="6" t="s">
        <v>814</v>
      </c>
      <c r="E331" s="8">
        <v>3494665.3163999999</v>
      </c>
      <c r="F331" s="8">
        <v>36219.618399999999</v>
      </c>
      <c r="G331" s="9">
        <f t="shared" si="5"/>
        <v>3530884.9347999999</v>
      </c>
    </row>
    <row r="332" spans="1:7">
      <c r="A332" s="6">
        <v>327</v>
      </c>
      <c r="B332" s="6">
        <v>327</v>
      </c>
      <c r="C332" s="6" t="s">
        <v>101</v>
      </c>
      <c r="D332" s="6" t="s">
        <v>816</v>
      </c>
      <c r="E332" s="8">
        <v>4803305.9610000001</v>
      </c>
      <c r="F332" s="8">
        <v>49782.709799999997</v>
      </c>
      <c r="G332" s="9">
        <f t="shared" si="5"/>
        <v>4853088.6708000004</v>
      </c>
    </row>
    <row r="333" spans="1:7">
      <c r="A333" s="6">
        <v>328</v>
      </c>
      <c r="B333" s="6">
        <v>328</v>
      </c>
      <c r="C333" s="6" t="s">
        <v>101</v>
      </c>
      <c r="D333" s="6" t="s">
        <v>818</v>
      </c>
      <c r="E333" s="8">
        <v>5402489.5438999999</v>
      </c>
      <c r="F333" s="8">
        <v>55992.803999999996</v>
      </c>
      <c r="G333" s="9">
        <f t="shared" si="5"/>
        <v>5458482.3478999995</v>
      </c>
    </row>
    <row r="334" spans="1:7">
      <c r="A334" s="6">
        <v>329</v>
      </c>
      <c r="B334" s="6">
        <v>329</v>
      </c>
      <c r="C334" s="6" t="s">
        <v>101</v>
      </c>
      <c r="D334" s="6" t="s">
        <v>820</v>
      </c>
      <c r="E334" s="8">
        <v>3959504.6096000001</v>
      </c>
      <c r="F334" s="8">
        <v>41037.333500000001</v>
      </c>
      <c r="G334" s="9">
        <f t="shared" si="5"/>
        <v>4000541.9431000003</v>
      </c>
    </row>
    <row r="335" spans="1:7">
      <c r="A335" s="6">
        <v>330</v>
      </c>
      <c r="B335" s="6">
        <v>330</v>
      </c>
      <c r="C335" s="6" t="s">
        <v>101</v>
      </c>
      <c r="D335" s="6" t="s">
        <v>822</v>
      </c>
      <c r="E335" s="8">
        <v>4189906.4454999999</v>
      </c>
      <c r="F335" s="8">
        <v>43425.277999999998</v>
      </c>
      <c r="G335" s="9">
        <f t="shared" si="5"/>
        <v>4233331.7235000003</v>
      </c>
    </row>
    <row r="336" spans="1:7">
      <c r="A336" s="6">
        <v>331</v>
      </c>
      <c r="B336" s="6">
        <v>331</v>
      </c>
      <c r="C336" s="6" t="s">
        <v>101</v>
      </c>
      <c r="D336" s="6" t="s">
        <v>824</v>
      </c>
      <c r="E336" s="8">
        <v>4369999.1759000001</v>
      </c>
      <c r="F336" s="8">
        <v>45291.805800000002</v>
      </c>
      <c r="G336" s="9">
        <f t="shared" si="5"/>
        <v>4415290.9817000004</v>
      </c>
    </row>
    <row r="337" spans="1:7">
      <c r="A337" s="6">
        <v>332</v>
      </c>
      <c r="B337" s="6">
        <v>332</v>
      </c>
      <c r="C337" s="6" t="s">
        <v>101</v>
      </c>
      <c r="D337" s="6" t="s">
        <v>826</v>
      </c>
      <c r="E337" s="8">
        <v>4514849.7528999997</v>
      </c>
      <c r="F337" s="8">
        <v>46793.074800000002</v>
      </c>
      <c r="G337" s="9">
        <f t="shared" si="5"/>
        <v>4561642.8276999993</v>
      </c>
    </row>
    <row r="338" spans="1:7">
      <c r="A338" s="6">
        <v>333</v>
      </c>
      <c r="B338" s="6">
        <v>333</v>
      </c>
      <c r="C338" s="6" t="s">
        <v>101</v>
      </c>
      <c r="D338" s="6" t="s">
        <v>828</v>
      </c>
      <c r="E338" s="8">
        <v>4553888.2379999999</v>
      </c>
      <c r="F338" s="8">
        <v>47197.679700000001</v>
      </c>
      <c r="G338" s="9">
        <f t="shared" si="5"/>
        <v>4601085.9177000001</v>
      </c>
    </row>
    <row r="339" spans="1:7">
      <c r="A339" s="6">
        <v>334</v>
      </c>
      <c r="B339" s="6">
        <v>334</v>
      </c>
      <c r="C339" s="6" t="s">
        <v>101</v>
      </c>
      <c r="D339" s="6" t="s">
        <v>830</v>
      </c>
      <c r="E339" s="8">
        <v>4266080.1743999999</v>
      </c>
      <c r="F339" s="8">
        <v>44214.762300000002</v>
      </c>
      <c r="G339" s="9">
        <f t="shared" ref="G339:G402" si="6">E339+F339</f>
        <v>4310294.9366999995</v>
      </c>
    </row>
    <row r="340" spans="1:7">
      <c r="A340" s="6">
        <v>335</v>
      </c>
      <c r="B340" s="6">
        <v>335</v>
      </c>
      <c r="C340" s="6" t="s">
        <v>101</v>
      </c>
      <c r="D340" s="6" t="s">
        <v>832</v>
      </c>
      <c r="E340" s="8">
        <v>3913100.9416</v>
      </c>
      <c r="F340" s="8">
        <v>40556.393900000003</v>
      </c>
      <c r="G340" s="9">
        <f t="shared" si="6"/>
        <v>3953657.3355</v>
      </c>
    </row>
    <row r="341" spans="1:7">
      <c r="A341" s="6">
        <v>336</v>
      </c>
      <c r="B341" s="6">
        <v>336</v>
      </c>
      <c r="C341" s="6" t="s">
        <v>101</v>
      </c>
      <c r="D341" s="6" t="s">
        <v>834</v>
      </c>
      <c r="E341" s="8">
        <v>4802229.8612000002</v>
      </c>
      <c r="F341" s="8">
        <v>49771.556799999998</v>
      </c>
      <c r="G341" s="9">
        <f t="shared" si="6"/>
        <v>4852001.4180000005</v>
      </c>
    </row>
    <row r="342" spans="1:7">
      <c r="A342" s="6">
        <v>337</v>
      </c>
      <c r="B342" s="6">
        <v>337</v>
      </c>
      <c r="C342" s="6" t="s">
        <v>101</v>
      </c>
      <c r="D342" s="6" t="s">
        <v>836</v>
      </c>
      <c r="E342" s="8">
        <v>3551289.5924999998</v>
      </c>
      <c r="F342" s="8">
        <v>36806.487099999998</v>
      </c>
      <c r="G342" s="9">
        <f t="shared" si="6"/>
        <v>3588096.0795999998</v>
      </c>
    </row>
    <row r="343" spans="1:7">
      <c r="A343" s="6">
        <v>338</v>
      </c>
      <c r="B343" s="6">
        <v>338</v>
      </c>
      <c r="C343" s="6" t="s">
        <v>101</v>
      </c>
      <c r="D343" s="6" t="s">
        <v>838</v>
      </c>
      <c r="E343" s="8">
        <v>4457292.5104999999</v>
      </c>
      <c r="F343" s="8">
        <v>46196.536599999999</v>
      </c>
      <c r="G343" s="9">
        <f t="shared" si="6"/>
        <v>4503489.0471000001</v>
      </c>
    </row>
    <row r="344" spans="1:7">
      <c r="A344" s="6">
        <v>339</v>
      </c>
      <c r="B344" s="6">
        <v>339</v>
      </c>
      <c r="C344" s="6" t="s">
        <v>101</v>
      </c>
      <c r="D344" s="6" t="s">
        <v>840</v>
      </c>
      <c r="E344" s="8">
        <v>4053884.9476999999</v>
      </c>
      <c r="F344" s="8">
        <v>42015.515899999999</v>
      </c>
      <c r="G344" s="9">
        <f t="shared" si="6"/>
        <v>4095900.4635999999</v>
      </c>
    </row>
    <row r="345" spans="1:7">
      <c r="A345" s="6">
        <v>340</v>
      </c>
      <c r="B345" s="6">
        <v>340</v>
      </c>
      <c r="C345" s="6" t="s">
        <v>101</v>
      </c>
      <c r="D345" s="6" t="s">
        <v>842</v>
      </c>
      <c r="E345" s="8">
        <v>3756429.7135999999</v>
      </c>
      <c r="F345" s="8">
        <v>38932.6126</v>
      </c>
      <c r="G345" s="9">
        <f t="shared" si="6"/>
        <v>3795362.3262</v>
      </c>
    </row>
    <row r="346" spans="1:7">
      <c r="A346" s="6">
        <v>341</v>
      </c>
      <c r="B346" s="6">
        <v>341</v>
      </c>
      <c r="C346" s="6" t="s">
        <v>102</v>
      </c>
      <c r="D346" s="6" t="s">
        <v>847</v>
      </c>
      <c r="E346" s="8">
        <v>7033119.4084000001</v>
      </c>
      <c r="F346" s="8">
        <v>72893.075100000002</v>
      </c>
      <c r="G346" s="9">
        <f t="shared" si="6"/>
        <v>7106012.4835000001</v>
      </c>
    </row>
    <row r="347" spans="1:7">
      <c r="A347" s="6">
        <v>342</v>
      </c>
      <c r="B347" s="6">
        <v>342</v>
      </c>
      <c r="C347" s="6" t="s">
        <v>102</v>
      </c>
      <c r="D347" s="6" t="s">
        <v>849</v>
      </c>
      <c r="E347" s="8">
        <v>7151461.0631999997</v>
      </c>
      <c r="F347" s="8">
        <v>74119.598800000007</v>
      </c>
      <c r="G347" s="9">
        <f t="shared" si="6"/>
        <v>7225580.6619999995</v>
      </c>
    </row>
    <row r="348" spans="1:7">
      <c r="A348" s="6">
        <v>343</v>
      </c>
      <c r="B348" s="6">
        <v>343</v>
      </c>
      <c r="C348" s="6" t="s">
        <v>102</v>
      </c>
      <c r="D348" s="6" t="s">
        <v>851</v>
      </c>
      <c r="E348" s="8">
        <v>5918405.1306999996</v>
      </c>
      <c r="F348" s="8">
        <v>61339.887000000002</v>
      </c>
      <c r="G348" s="9">
        <f t="shared" si="6"/>
        <v>5979745.0176999997</v>
      </c>
    </row>
    <row r="349" spans="1:7">
      <c r="A349" s="6">
        <v>344</v>
      </c>
      <c r="B349" s="6">
        <v>344</v>
      </c>
      <c r="C349" s="6" t="s">
        <v>102</v>
      </c>
      <c r="D349" s="6" t="s">
        <v>853</v>
      </c>
      <c r="E349" s="8">
        <v>4557087.2816000003</v>
      </c>
      <c r="F349" s="8">
        <v>47230.835500000001</v>
      </c>
      <c r="G349" s="9">
        <f t="shared" si="6"/>
        <v>4604318.1171000004</v>
      </c>
    </row>
    <row r="350" spans="1:7">
      <c r="A350" s="6">
        <v>345</v>
      </c>
      <c r="B350" s="6">
        <v>345</v>
      </c>
      <c r="C350" s="6" t="s">
        <v>102</v>
      </c>
      <c r="D350" s="6" t="s">
        <v>855</v>
      </c>
      <c r="E350" s="8">
        <v>7491645.7676999997</v>
      </c>
      <c r="F350" s="8">
        <v>77645.361300000004</v>
      </c>
      <c r="G350" s="9">
        <f t="shared" si="6"/>
        <v>7569291.1289999997</v>
      </c>
    </row>
    <row r="351" spans="1:7">
      <c r="A351" s="6">
        <v>346</v>
      </c>
      <c r="B351" s="6">
        <v>346</v>
      </c>
      <c r="C351" s="6" t="s">
        <v>102</v>
      </c>
      <c r="D351" s="6" t="s">
        <v>857</v>
      </c>
      <c r="E351" s="8">
        <v>5018726.8805</v>
      </c>
      <c r="F351" s="8">
        <v>52015.388099999996</v>
      </c>
      <c r="G351" s="9">
        <f t="shared" si="6"/>
        <v>5070742.2686000001</v>
      </c>
    </row>
    <row r="352" spans="1:7">
      <c r="A352" s="6">
        <v>347</v>
      </c>
      <c r="B352" s="6">
        <v>347</v>
      </c>
      <c r="C352" s="6" t="s">
        <v>102</v>
      </c>
      <c r="D352" s="6" t="s">
        <v>859</v>
      </c>
      <c r="E352" s="8">
        <v>4376319.9686000003</v>
      </c>
      <c r="F352" s="8">
        <v>45357.316099999996</v>
      </c>
      <c r="G352" s="9">
        <f t="shared" si="6"/>
        <v>4421677.2847000007</v>
      </c>
    </row>
    <row r="353" spans="1:7">
      <c r="A353" s="6">
        <v>348</v>
      </c>
      <c r="B353" s="6">
        <v>348</v>
      </c>
      <c r="C353" s="6" t="s">
        <v>102</v>
      </c>
      <c r="D353" s="6" t="s">
        <v>861</v>
      </c>
      <c r="E353" s="8">
        <v>5831159.4195999997</v>
      </c>
      <c r="F353" s="8">
        <v>60435.649799999999</v>
      </c>
      <c r="G353" s="9">
        <f t="shared" si="6"/>
        <v>5891595.0693999995</v>
      </c>
    </row>
    <row r="354" spans="1:7">
      <c r="A354" s="6">
        <v>349</v>
      </c>
      <c r="B354" s="6">
        <v>349</v>
      </c>
      <c r="C354" s="6" t="s">
        <v>102</v>
      </c>
      <c r="D354" s="6" t="s">
        <v>863</v>
      </c>
      <c r="E354" s="8">
        <v>6432375.4102999996</v>
      </c>
      <c r="F354" s="8">
        <v>66666.808399999994</v>
      </c>
      <c r="G354" s="9">
        <f t="shared" si="6"/>
        <v>6499042.2187000001</v>
      </c>
    </row>
    <row r="355" spans="1:7">
      <c r="A355" s="6">
        <v>350</v>
      </c>
      <c r="B355" s="6">
        <v>350</v>
      </c>
      <c r="C355" s="6" t="s">
        <v>102</v>
      </c>
      <c r="D355" s="6" t="s">
        <v>865</v>
      </c>
      <c r="E355" s="8">
        <v>6076670.7928999998</v>
      </c>
      <c r="F355" s="8">
        <v>62980.193399999996</v>
      </c>
      <c r="G355" s="9">
        <f t="shared" si="6"/>
        <v>6139650.9863</v>
      </c>
    </row>
    <row r="356" spans="1:7">
      <c r="A356" s="6">
        <v>351</v>
      </c>
      <c r="B356" s="6">
        <v>351</v>
      </c>
      <c r="C356" s="6" t="s">
        <v>102</v>
      </c>
      <c r="D356" s="6" t="s">
        <v>867</v>
      </c>
      <c r="E356" s="8">
        <v>6487796.6325000003</v>
      </c>
      <c r="F356" s="8">
        <v>67241.208299999998</v>
      </c>
      <c r="G356" s="9">
        <f t="shared" si="6"/>
        <v>6555037.8408000004</v>
      </c>
    </row>
    <row r="357" spans="1:7">
      <c r="A357" s="6">
        <v>352</v>
      </c>
      <c r="B357" s="6">
        <v>352</v>
      </c>
      <c r="C357" s="6" t="s">
        <v>102</v>
      </c>
      <c r="D357" s="6" t="s">
        <v>869</v>
      </c>
      <c r="E357" s="8">
        <v>5606585.5876000002</v>
      </c>
      <c r="F357" s="8">
        <v>58108.1083</v>
      </c>
      <c r="G357" s="9">
        <f t="shared" si="6"/>
        <v>5664693.6959000006</v>
      </c>
    </row>
    <row r="358" spans="1:7">
      <c r="A358" s="6">
        <v>353</v>
      </c>
      <c r="B358" s="6">
        <v>353</v>
      </c>
      <c r="C358" s="6" t="s">
        <v>102</v>
      </c>
      <c r="D358" s="6" t="s">
        <v>871</v>
      </c>
      <c r="E358" s="8">
        <v>4857364.6487999996</v>
      </c>
      <c r="F358" s="8">
        <v>50342.987999999998</v>
      </c>
      <c r="G358" s="9">
        <f t="shared" si="6"/>
        <v>4907707.6367999995</v>
      </c>
    </row>
    <row r="359" spans="1:7">
      <c r="A359" s="6">
        <v>354</v>
      </c>
      <c r="B359" s="6">
        <v>354</v>
      </c>
      <c r="C359" s="6" t="s">
        <v>102</v>
      </c>
      <c r="D359" s="6" t="s">
        <v>873</v>
      </c>
      <c r="E359" s="8">
        <v>5001491.2516999999</v>
      </c>
      <c r="F359" s="8">
        <v>51836.753599999996</v>
      </c>
      <c r="G359" s="9">
        <f t="shared" si="6"/>
        <v>5053328.0053000003</v>
      </c>
    </row>
    <row r="360" spans="1:7">
      <c r="A360" s="6">
        <v>355</v>
      </c>
      <c r="B360" s="6">
        <v>355</v>
      </c>
      <c r="C360" s="6" t="s">
        <v>102</v>
      </c>
      <c r="D360" s="6" t="s">
        <v>875</v>
      </c>
      <c r="E360" s="8">
        <v>5789715.7394000003</v>
      </c>
      <c r="F360" s="8">
        <v>60006.116800000003</v>
      </c>
      <c r="G360" s="9">
        <f t="shared" si="6"/>
        <v>5849721.8562000003</v>
      </c>
    </row>
    <row r="361" spans="1:7">
      <c r="A361" s="6">
        <v>356</v>
      </c>
      <c r="B361" s="6">
        <v>356</v>
      </c>
      <c r="C361" s="6" t="s">
        <v>102</v>
      </c>
      <c r="D361" s="6" t="s">
        <v>877</v>
      </c>
      <c r="E361" s="8">
        <v>4490697.7938999999</v>
      </c>
      <c r="F361" s="8">
        <v>46542.757599999997</v>
      </c>
      <c r="G361" s="9">
        <f t="shared" si="6"/>
        <v>4537240.5515000001</v>
      </c>
    </row>
    <row r="362" spans="1:7">
      <c r="A362" s="6">
        <v>357</v>
      </c>
      <c r="B362" s="6">
        <v>357</v>
      </c>
      <c r="C362" s="6" t="s">
        <v>102</v>
      </c>
      <c r="D362" s="6" t="s">
        <v>879</v>
      </c>
      <c r="E362" s="8">
        <v>6248460.3766999999</v>
      </c>
      <c r="F362" s="8">
        <v>64760.665300000001</v>
      </c>
      <c r="G362" s="9">
        <f t="shared" si="6"/>
        <v>6313221.0420000004</v>
      </c>
    </row>
    <row r="363" spans="1:7">
      <c r="A363" s="6">
        <v>358</v>
      </c>
      <c r="B363" s="6">
        <v>358</v>
      </c>
      <c r="C363" s="6" t="s">
        <v>102</v>
      </c>
      <c r="D363" s="6" t="s">
        <v>881</v>
      </c>
      <c r="E363" s="8">
        <v>4202802.6697000004</v>
      </c>
      <c r="F363" s="8">
        <v>43558.9378</v>
      </c>
      <c r="G363" s="9">
        <f t="shared" si="6"/>
        <v>4246361.6075000009</v>
      </c>
    </row>
    <row r="364" spans="1:7">
      <c r="A364" s="6">
        <v>359</v>
      </c>
      <c r="B364" s="6">
        <v>359</v>
      </c>
      <c r="C364" s="6" t="s">
        <v>102</v>
      </c>
      <c r="D364" s="6" t="s">
        <v>883</v>
      </c>
      <c r="E364" s="8">
        <v>5545592.7620999999</v>
      </c>
      <c r="F364" s="8">
        <v>57475.962899999999</v>
      </c>
      <c r="G364" s="9">
        <f t="shared" si="6"/>
        <v>5603068.7249999996</v>
      </c>
    </row>
    <row r="365" spans="1:7">
      <c r="A365" s="6">
        <v>360</v>
      </c>
      <c r="B365" s="6">
        <v>360</v>
      </c>
      <c r="C365" s="6" t="s">
        <v>102</v>
      </c>
      <c r="D365" s="6" t="s">
        <v>885</v>
      </c>
      <c r="E365" s="8">
        <v>4649575.0669</v>
      </c>
      <c r="F365" s="8">
        <v>48189.402900000001</v>
      </c>
      <c r="G365" s="9">
        <f t="shared" si="6"/>
        <v>4697764.4698000001</v>
      </c>
    </row>
    <row r="366" spans="1:7">
      <c r="A366" s="6">
        <v>361</v>
      </c>
      <c r="B366" s="6">
        <v>361</v>
      </c>
      <c r="C366" s="6" t="s">
        <v>102</v>
      </c>
      <c r="D366" s="6" t="s">
        <v>887</v>
      </c>
      <c r="E366" s="8">
        <v>5926512.0587999998</v>
      </c>
      <c r="F366" s="8">
        <v>61423.909299999999</v>
      </c>
      <c r="G366" s="9">
        <f t="shared" si="6"/>
        <v>5987935.9681000002</v>
      </c>
    </row>
    <row r="367" spans="1:7">
      <c r="A367" s="6">
        <v>362</v>
      </c>
      <c r="B367" s="6">
        <v>362</v>
      </c>
      <c r="C367" s="6" t="s">
        <v>102</v>
      </c>
      <c r="D367" s="6" t="s">
        <v>889</v>
      </c>
      <c r="E367" s="8">
        <v>6630572.1754999999</v>
      </c>
      <c r="F367" s="8">
        <v>68720.971099999995</v>
      </c>
      <c r="G367" s="9">
        <f t="shared" si="6"/>
        <v>6699293.1465999996</v>
      </c>
    </row>
    <row r="368" spans="1:7">
      <c r="A368" s="6">
        <v>363</v>
      </c>
      <c r="B368" s="6">
        <v>363</v>
      </c>
      <c r="C368" s="6" t="s">
        <v>102</v>
      </c>
      <c r="D368" s="6" t="s">
        <v>891</v>
      </c>
      <c r="E368" s="8">
        <v>6770387.0560999997</v>
      </c>
      <c r="F368" s="8">
        <v>70170.048800000004</v>
      </c>
      <c r="G368" s="9">
        <f t="shared" si="6"/>
        <v>6840557.1048999997</v>
      </c>
    </row>
    <row r="369" spans="1:7">
      <c r="A369" s="6">
        <v>364</v>
      </c>
      <c r="B369" s="6">
        <v>364</v>
      </c>
      <c r="C369" s="6" t="s">
        <v>103</v>
      </c>
      <c r="D369" s="6" t="s">
        <v>895</v>
      </c>
      <c r="E369" s="8">
        <v>4344693.5983999996</v>
      </c>
      <c r="F369" s="8">
        <v>45029.532200000001</v>
      </c>
      <c r="G369" s="9">
        <f t="shared" si="6"/>
        <v>4389723.1305999998</v>
      </c>
    </row>
    <row r="370" spans="1:7">
      <c r="A370" s="6">
        <v>365</v>
      </c>
      <c r="B370" s="6">
        <v>365</v>
      </c>
      <c r="C370" s="6" t="s">
        <v>103</v>
      </c>
      <c r="D370" s="6" t="s">
        <v>897</v>
      </c>
      <c r="E370" s="8">
        <v>4450108.0514000002</v>
      </c>
      <c r="F370" s="8">
        <v>46122.074999999997</v>
      </c>
      <c r="G370" s="9">
        <f t="shared" si="6"/>
        <v>4496230.1264000004</v>
      </c>
    </row>
    <row r="371" spans="1:7">
      <c r="A371" s="6">
        <v>366</v>
      </c>
      <c r="B371" s="6">
        <v>366</v>
      </c>
      <c r="C371" s="6" t="s">
        <v>103</v>
      </c>
      <c r="D371" s="6" t="s">
        <v>898</v>
      </c>
      <c r="E371" s="8">
        <v>4057621.8026000001</v>
      </c>
      <c r="F371" s="8">
        <v>42054.245600000002</v>
      </c>
      <c r="G371" s="9">
        <f t="shared" si="6"/>
        <v>4099676.0482000001</v>
      </c>
    </row>
    <row r="372" spans="1:7">
      <c r="A372" s="6">
        <v>367</v>
      </c>
      <c r="B372" s="6">
        <v>367</v>
      </c>
      <c r="C372" s="6" t="s">
        <v>103</v>
      </c>
      <c r="D372" s="6" t="s">
        <v>900</v>
      </c>
      <c r="E372" s="8">
        <v>4401958.6925999997</v>
      </c>
      <c r="F372" s="8">
        <v>45623.042500000003</v>
      </c>
      <c r="G372" s="9">
        <f t="shared" si="6"/>
        <v>4447581.7351000002</v>
      </c>
    </row>
    <row r="373" spans="1:7">
      <c r="A373" s="6">
        <v>368</v>
      </c>
      <c r="B373" s="6">
        <v>368</v>
      </c>
      <c r="C373" s="6" t="s">
        <v>103</v>
      </c>
      <c r="D373" s="6" t="s">
        <v>902</v>
      </c>
      <c r="E373" s="8">
        <v>5335318.8442000002</v>
      </c>
      <c r="F373" s="8">
        <v>55296.629399999998</v>
      </c>
      <c r="G373" s="9">
        <f t="shared" si="6"/>
        <v>5390615.4736000001</v>
      </c>
    </row>
    <row r="374" spans="1:7">
      <c r="A374" s="6">
        <v>369</v>
      </c>
      <c r="B374" s="6">
        <v>369</v>
      </c>
      <c r="C374" s="6" t="s">
        <v>103</v>
      </c>
      <c r="D374" s="6" t="s">
        <v>904</v>
      </c>
      <c r="E374" s="8">
        <v>4250674.7686000001</v>
      </c>
      <c r="F374" s="8">
        <v>44055.096599999997</v>
      </c>
      <c r="G374" s="9">
        <f t="shared" si="6"/>
        <v>4294729.8651999999</v>
      </c>
    </row>
    <row r="375" spans="1:7">
      <c r="A375" s="6">
        <v>370</v>
      </c>
      <c r="B375" s="6">
        <v>370</v>
      </c>
      <c r="C375" s="6" t="s">
        <v>103</v>
      </c>
      <c r="D375" s="6" t="s">
        <v>906</v>
      </c>
      <c r="E375" s="8">
        <v>6861051.4203000003</v>
      </c>
      <c r="F375" s="8">
        <v>71109.717799999999</v>
      </c>
      <c r="G375" s="9">
        <f t="shared" si="6"/>
        <v>6932161.1381000001</v>
      </c>
    </row>
    <row r="376" spans="1:7">
      <c r="A376" s="6">
        <v>371</v>
      </c>
      <c r="B376" s="6">
        <v>371</v>
      </c>
      <c r="C376" s="6" t="s">
        <v>103</v>
      </c>
      <c r="D376" s="6" t="s">
        <v>908</v>
      </c>
      <c r="E376" s="8">
        <v>4674542.6457000002</v>
      </c>
      <c r="F376" s="8">
        <v>48448.173300000002</v>
      </c>
      <c r="G376" s="9">
        <f t="shared" si="6"/>
        <v>4722990.8190000001</v>
      </c>
    </row>
    <row r="377" spans="1:7">
      <c r="A377" s="6">
        <v>372</v>
      </c>
      <c r="B377" s="6">
        <v>372</v>
      </c>
      <c r="C377" s="6" t="s">
        <v>103</v>
      </c>
      <c r="D377" s="6" t="s">
        <v>910</v>
      </c>
      <c r="E377" s="8">
        <v>5024951.8910999997</v>
      </c>
      <c r="F377" s="8">
        <v>52079.905700000003</v>
      </c>
      <c r="G377" s="9">
        <f t="shared" si="6"/>
        <v>5077031.7967999997</v>
      </c>
    </row>
    <row r="378" spans="1:7">
      <c r="A378" s="6">
        <v>373</v>
      </c>
      <c r="B378" s="6">
        <v>373</v>
      </c>
      <c r="C378" s="6" t="s">
        <v>103</v>
      </c>
      <c r="D378" s="6" t="s">
        <v>912</v>
      </c>
      <c r="E378" s="8">
        <v>5060145.2304999996</v>
      </c>
      <c r="F378" s="8">
        <v>52444.658600000002</v>
      </c>
      <c r="G378" s="9">
        <f t="shared" si="6"/>
        <v>5112589.8890999993</v>
      </c>
    </row>
    <row r="379" spans="1:7">
      <c r="A379" s="6">
        <v>374</v>
      </c>
      <c r="B379" s="6">
        <v>374</v>
      </c>
      <c r="C379" s="6" t="s">
        <v>103</v>
      </c>
      <c r="D379" s="6" t="s">
        <v>913</v>
      </c>
      <c r="E379" s="8">
        <v>4690055.2880999995</v>
      </c>
      <c r="F379" s="8">
        <v>48608.950400000002</v>
      </c>
      <c r="G379" s="9">
        <f t="shared" si="6"/>
        <v>4738664.2385</v>
      </c>
    </row>
    <row r="380" spans="1:7">
      <c r="A380" s="6">
        <v>375</v>
      </c>
      <c r="B380" s="6">
        <v>375</v>
      </c>
      <c r="C380" s="6" t="s">
        <v>103</v>
      </c>
      <c r="D380" s="6" t="s">
        <v>915</v>
      </c>
      <c r="E380" s="8">
        <v>4594771.7067999998</v>
      </c>
      <c r="F380" s="8">
        <v>47621.406600000002</v>
      </c>
      <c r="G380" s="9">
        <f t="shared" si="6"/>
        <v>4642393.1134000001</v>
      </c>
    </row>
    <row r="381" spans="1:7">
      <c r="A381" s="6">
        <v>376</v>
      </c>
      <c r="B381" s="6">
        <v>376</v>
      </c>
      <c r="C381" s="6" t="s">
        <v>103</v>
      </c>
      <c r="D381" s="6" t="s">
        <v>917</v>
      </c>
      <c r="E381" s="8">
        <v>4800886.8096000003</v>
      </c>
      <c r="F381" s="8">
        <v>49757.6371</v>
      </c>
      <c r="G381" s="9">
        <f t="shared" si="6"/>
        <v>4850644.4467000002</v>
      </c>
    </row>
    <row r="382" spans="1:7">
      <c r="A382" s="6">
        <v>377</v>
      </c>
      <c r="B382" s="6">
        <v>377</v>
      </c>
      <c r="C382" s="6" t="s">
        <v>103</v>
      </c>
      <c r="D382" s="6" t="s">
        <v>919</v>
      </c>
      <c r="E382" s="8">
        <v>4282412.5774999997</v>
      </c>
      <c r="F382" s="8">
        <v>44384.035499999998</v>
      </c>
      <c r="G382" s="9">
        <f t="shared" si="6"/>
        <v>4326796.6129999999</v>
      </c>
    </row>
    <row r="383" spans="1:7">
      <c r="A383" s="6">
        <v>378</v>
      </c>
      <c r="B383" s="6">
        <v>378</v>
      </c>
      <c r="C383" s="6" t="s">
        <v>103</v>
      </c>
      <c r="D383" s="6" t="s">
        <v>921</v>
      </c>
      <c r="E383" s="8">
        <v>4260065.9128999999</v>
      </c>
      <c r="F383" s="8">
        <v>44152.428899999999</v>
      </c>
      <c r="G383" s="9">
        <f t="shared" si="6"/>
        <v>4304218.3417999996</v>
      </c>
    </row>
    <row r="384" spans="1:7">
      <c r="A384" s="6">
        <v>379</v>
      </c>
      <c r="B384" s="6">
        <v>379</v>
      </c>
      <c r="C384" s="6" t="s">
        <v>103</v>
      </c>
      <c r="D384" s="6" t="s">
        <v>923</v>
      </c>
      <c r="E384" s="8">
        <v>4604155.1162</v>
      </c>
      <c r="F384" s="8">
        <v>47718.6587</v>
      </c>
      <c r="G384" s="9">
        <f t="shared" si="6"/>
        <v>4651873.7748999996</v>
      </c>
    </row>
    <row r="385" spans="1:7">
      <c r="A385" s="6">
        <v>380</v>
      </c>
      <c r="B385" s="6">
        <v>380</v>
      </c>
      <c r="C385" s="6" t="s">
        <v>103</v>
      </c>
      <c r="D385" s="6" t="s">
        <v>925</v>
      </c>
      <c r="E385" s="8">
        <v>5257625.9710999997</v>
      </c>
      <c r="F385" s="8">
        <v>54491.400300000001</v>
      </c>
      <c r="G385" s="9">
        <f t="shared" si="6"/>
        <v>5312117.3713999996</v>
      </c>
    </row>
    <row r="386" spans="1:7">
      <c r="A386" s="6">
        <v>381</v>
      </c>
      <c r="B386" s="6">
        <v>381</v>
      </c>
      <c r="C386" s="6" t="s">
        <v>103</v>
      </c>
      <c r="D386" s="6" t="s">
        <v>927</v>
      </c>
      <c r="E386" s="8">
        <v>6321094.7591000004</v>
      </c>
      <c r="F386" s="8">
        <v>65513.466800000002</v>
      </c>
      <c r="G386" s="9">
        <f t="shared" si="6"/>
        <v>6386608.2259</v>
      </c>
    </row>
    <row r="387" spans="1:7">
      <c r="A387" s="6">
        <v>382</v>
      </c>
      <c r="B387" s="6">
        <v>382</v>
      </c>
      <c r="C387" s="6" t="s">
        <v>103</v>
      </c>
      <c r="D387" s="6" t="s">
        <v>930</v>
      </c>
      <c r="E387" s="8">
        <v>4345908.7972999997</v>
      </c>
      <c r="F387" s="8">
        <v>45042.126799999998</v>
      </c>
      <c r="G387" s="9">
        <f t="shared" si="6"/>
        <v>4390950.9240999995</v>
      </c>
    </row>
    <row r="388" spans="1:7">
      <c r="A388" s="6">
        <v>383</v>
      </c>
      <c r="B388" s="6">
        <v>383</v>
      </c>
      <c r="C388" s="6" t="s">
        <v>103</v>
      </c>
      <c r="D388" s="6" t="s">
        <v>932</v>
      </c>
      <c r="E388" s="8">
        <v>4187572.5709000002</v>
      </c>
      <c r="F388" s="8">
        <v>43401.089099999997</v>
      </c>
      <c r="G388" s="9">
        <f t="shared" si="6"/>
        <v>4230973.66</v>
      </c>
    </row>
    <row r="389" spans="1:7">
      <c r="A389" s="6">
        <v>384</v>
      </c>
      <c r="B389" s="6">
        <v>384</v>
      </c>
      <c r="C389" s="6" t="s">
        <v>103</v>
      </c>
      <c r="D389" s="6" t="s">
        <v>934</v>
      </c>
      <c r="E389" s="8">
        <v>6101336.5055999998</v>
      </c>
      <c r="F389" s="8">
        <v>63235.835299999999</v>
      </c>
      <c r="G389" s="9">
        <f t="shared" si="6"/>
        <v>6164572.3409000002</v>
      </c>
    </row>
    <row r="390" spans="1:7">
      <c r="A390" s="6">
        <v>385</v>
      </c>
      <c r="B390" s="6">
        <v>385</v>
      </c>
      <c r="C390" s="6" t="s">
        <v>103</v>
      </c>
      <c r="D390" s="6" t="s">
        <v>936</v>
      </c>
      <c r="E390" s="8">
        <v>4060676.4937999998</v>
      </c>
      <c r="F390" s="8">
        <v>42085.905200000001</v>
      </c>
      <c r="G390" s="9">
        <f t="shared" si="6"/>
        <v>4102762.3989999997</v>
      </c>
    </row>
    <row r="391" spans="1:7">
      <c r="A391" s="6">
        <v>386</v>
      </c>
      <c r="B391" s="6">
        <v>386</v>
      </c>
      <c r="C391" s="6" t="s">
        <v>103</v>
      </c>
      <c r="D391" s="6" t="s">
        <v>938</v>
      </c>
      <c r="E391" s="8">
        <v>4098054.3974000001</v>
      </c>
      <c r="F391" s="8">
        <v>42473.299500000001</v>
      </c>
      <c r="G391" s="9">
        <f t="shared" si="6"/>
        <v>4140527.6969000003</v>
      </c>
    </row>
    <row r="392" spans="1:7">
      <c r="A392" s="6">
        <v>387</v>
      </c>
      <c r="B392" s="6">
        <v>387</v>
      </c>
      <c r="C392" s="6" t="s">
        <v>103</v>
      </c>
      <c r="D392" s="6" t="s">
        <v>940</v>
      </c>
      <c r="E392" s="8">
        <v>5286983.2564000003</v>
      </c>
      <c r="F392" s="8">
        <v>54795.666799999999</v>
      </c>
      <c r="G392" s="9">
        <f t="shared" si="6"/>
        <v>5341778.9232000001</v>
      </c>
    </row>
    <row r="393" spans="1:7">
      <c r="A393" s="6">
        <v>388</v>
      </c>
      <c r="B393" s="6">
        <v>388</v>
      </c>
      <c r="C393" s="6" t="s">
        <v>103</v>
      </c>
      <c r="D393" s="6" t="s">
        <v>942</v>
      </c>
      <c r="E393" s="8">
        <v>5402124.5703999996</v>
      </c>
      <c r="F393" s="8">
        <v>55989.0213</v>
      </c>
      <c r="G393" s="9">
        <f t="shared" si="6"/>
        <v>5458113.5916999998</v>
      </c>
    </row>
    <row r="394" spans="1:7">
      <c r="A394" s="6">
        <v>389</v>
      </c>
      <c r="B394" s="6">
        <v>389</v>
      </c>
      <c r="C394" s="6" t="s">
        <v>103</v>
      </c>
      <c r="D394" s="6" t="s">
        <v>131</v>
      </c>
      <c r="E394" s="8">
        <v>4142456.2206999999</v>
      </c>
      <c r="F394" s="8">
        <v>42933.491499999996</v>
      </c>
      <c r="G394" s="9">
        <f t="shared" si="6"/>
        <v>4185389.7122</v>
      </c>
    </row>
    <row r="395" spans="1:7">
      <c r="A395" s="6">
        <v>390</v>
      </c>
      <c r="B395" s="6">
        <v>390</v>
      </c>
      <c r="C395" s="6" t="s">
        <v>103</v>
      </c>
      <c r="D395" s="6" t="s">
        <v>133</v>
      </c>
      <c r="E395" s="8">
        <v>4056846.9681000002</v>
      </c>
      <c r="F395" s="8">
        <v>42046.214999999997</v>
      </c>
      <c r="G395" s="9">
        <f t="shared" si="6"/>
        <v>4098893.1831</v>
      </c>
    </row>
    <row r="396" spans="1:7">
      <c r="A396" s="6">
        <v>391</v>
      </c>
      <c r="B396" s="6">
        <v>391</v>
      </c>
      <c r="C396" s="6" t="s">
        <v>103</v>
      </c>
      <c r="D396" s="6" t="s">
        <v>135</v>
      </c>
      <c r="E396" s="8">
        <v>4060519.3171999999</v>
      </c>
      <c r="F396" s="8">
        <v>42084.2762</v>
      </c>
      <c r="G396" s="9">
        <f t="shared" si="6"/>
        <v>4102603.5934000001</v>
      </c>
    </row>
    <row r="397" spans="1:7">
      <c r="A397" s="6">
        <v>392</v>
      </c>
      <c r="B397" s="6">
        <v>392</v>
      </c>
      <c r="C397" s="6" t="s">
        <v>103</v>
      </c>
      <c r="D397" s="6" t="s">
        <v>137</v>
      </c>
      <c r="E397" s="8">
        <v>4812389.2394000003</v>
      </c>
      <c r="F397" s="8">
        <v>49876.851199999997</v>
      </c>
      <c r="G397" s="9">
        <f t="shared" si="6"/>
        <v>4862266.0906000007</v>
      </c>
    </row>
    <row r="398" spans="1:7">
      <c r="A398" s="6">
        <v>393</v>
      </c>
      <c r="B398" s="6">
        <v>393</v>
      </c>
      <c r="C398" s="6" t="s">
        <v>103</v>
      </c>
      <c r="D398" s="6" t="s">
        <v>139</v>
      </c>
      <c r="E398" s="8">
        <v>4850036.4530999996</v>
      </c>
      <c r="F398" s="8">
        <v>50267.036699999997</v>
      </c>
      <c r="G398" s="9">
        <f t="shared" si="6"/>
        <v>4900303.4897999996</v>
      </c>
    </row>
    <row r="399" spans="1:7">
      <c r="A399" s="6">
        <v>394</v>
      </c>
      <c r="B399" s="6">
        <v>394</v>
      </c>
      <c r="C399" s="6" t="s">
        <v>103</v>
      </c>
      <c r="D399" s="6" t="s">
        <v>109</v>
      </c>
      <c r="E399" s="8">
        <v>8385584.4949000003</v>
      </c>
      <c r="F399" s="8">
        <v>86910.374299999996</v>
      </c>
      <c r="G399" s="9">
        <f t="shared" si="6"/>
        <v>8472494.8692000005</v>
      </c>
    </row>
    <row r="400" spans="1:7">
      <c r="A400" s="6">
        <v>395</v>
      </c>
      <c r="B400" s="6">
        <v>395</v>
      </c>
      <c r="C400" s="6" t="s">
        <v>103</v>
      </c>
      <c r="D400" s="6" t="s">
        <v>142</v>
      </c>
      <c r="E400" s="8">
        <v>4200154.1182000004</v>
      </c>
      <c r="F400" s="8">
        <v>43531.487500000003</v>
      </c>
      <c r="G400" s="9">
        <f t="shared" si="6"/>
        <v>4243685.6057000002</v>
      </c>
    </row>
    <row r="401" spans="1:7">
      <c r="A401" s="6">
        <v>396</v>
      </c>
      <c r="B401" s="6">
        <v>396</v>
      </c>
      <c r="C401" s="6" t="s">
        <v>103</v>
      </c>
      <c r="D401" s="6" t="s">
        <v>144</v>
      </c>
      <c r="E401" s="8">
        <v>4156770.9287999999</v>
      </c>
      <c r="F401" s="8">
        <v>43081.852899999998</v>
      </c>
      <c r="G401" s="9">
        <f t="shared" si="6"/>
        <v>4199852.7817000002</v>
      </c>
    </row>
    <row r="402" spans="1:7">
      <c r="A402" s="6">
        <v>397</v>
      </c>
      <c r="B402" s="6">
        <v>397</v>
      </c>
      <c r="C402" s="6" t="s">
        <v>103</v>
      </c>
      <c r="D402" s="6" t="s">
        <v>146</v>
      </c>
      <c r="E402" s="8">
        <v>4975760.0800999999</v>
      </c>
      <c r="F402" s="8">
        <v>51570.069000000003</v>
      </c>
      <c r="G402" s="9">
        <f t="shared" si="6"/>
        <v>5027330.1491</v>
      </c>
    </row>
    <row r="403" spans="1:7">
      <c r="A403" s="6">
        <v>398</v>
      </c>
      <c r="B403" s="6">
        <v>398</v>
      </c>
      <c r="C403" s="6" t="s">
        <v>103</v>
      </c>
      <c r="D403" s="6" t="s">
        <v>148</v>
      </c>
      <c r="E403" s="8">
        <v>4105481.6592000001</v>
      </c>
      <c r="F403" s="8">
        <v>42550.277600000001</v>
      </c>
      <c r="G403" s="9">
        <f t="shared" ref="G403:G466" si="7">E403+F403</f>
        <v>4148031.9368000003</v>
      </c>
    </row>
    <row r="404" spans="1:7">
      <c r="A404" s="6">
        <v>399</v>
      </c>
      <c r="B404" s="6">
        <v>399</v>
      </c>
      <c r="C404" s="6" t="s">
        <v>103</v>
      </c>
      <c r="D404" s="6" t="s">
        <v>150</v>
      </c>
      <c r="E404" s="8">
        <v>5196237.5407999996</v>
      </c>
      <c r="F404" s="8">
        <v>53855.154699999999</v>
      </c>
      <c r="G404" s="9">
        <f t="shared" si="7"/>
        <v>5250092.6954999994</v>
      </c>
    </row>
    <row r="405" spans="1:7">
      <c r="A405" s="6">
        <v>400</v>
      </c>
      <c r="B405" s="6">
        <v>400</v>
      </c>
      <c r="C405" s="6" t="s">
        <v>103</v>
      </c>
      <c r="D405" s="6" t="s">
        <v>152</v>
      </c>
      <c r="E405" s="8">
        <v>4563129.5806999998</v>
      </c>
      <c r="F405" s="8">
        <v>47293.4594</v>
      </c>
      <c r="G405" s="9">
        <f t="shared" si="7"/>
        <v>4610423.0400999999</v>
      </c>
    </row>
    <row r="406" spans="1:7">
      <c r="A406" s="6">
        <v>401</v>
      </c>
      <c r="B406" s="6">
        <v>401</v>
      </c>
      <c r="C406" s="6" t="s">
        <v>103</v>
      </c>
      <c r="D406" s="6" t="s">
        <v>154</v>
      </c>
      <c r="E406" s="8">
        <v>4744986.8695999999</v>
      </c>
      <c r="F406" s="8">
        <v>49178.275600000001</v>
      </c>
      <c r="G406" s="9">
        <f t="shared" si="7"/>
        <v>4794165.1452000001</v>
      </c>
    </row>
    <row r="407" spans="1:7">
      <c r="A407" s="6">
        <v>402</v>
      </c>
      <c r="B407" s="6">
        <v>402</v>
      </c>
      <c r="C407" s="6" t="s">
        <v>103</v>
      </c>
      <c r="D407" s="6" t="s">
        <v>156</v>
      </c>
      <c r="E407" s="8">
        <v>3735507.6228999998</v>
      </c>
      <c r="F407" s="8">
        <v>38715.770600000003</v>
      </c>
      <c r="G407" s="9">
        <f t="shared" si="7"/>
        <v>3774223.3934999998</v>
      </c>
    </row>
    <row r="408" spans="1:7">
      <c r="A408" s="6">
        <v>403</v>
      </c>
      <c r="B408" s="6">
        <v>403</v>
      </c>
      <c r="C408" s="6" t="s">
        <v>103</v>
      </c>
      <c r="D408" s="6" t="s">
        <v>158</v>
      </c>
      <c r="E408" s="8">
        <v>4118529.8133</v>
      </c>
      <c r="F408" s="8">
        <v>42685.512000000002</v>
      </c>
      <c r="G408" s="9">
        <f t="shared" si="7"/>
        <v>4161215.3253000001</v>
      </c>
    </row>
    <row r="409" spans="1:7">
      <c r="A409" s="6">
        <v>404</v>
      </c>
      <c r="B409" s="6">
        <v>404</v>
      </c>
      <c r="C409" s="6" t="s">
        <v>103</v>
      </c>
      <c r="D409" s="6" t="s">
        <v>160</v>
      </c>
      <c r="E409" s="8">
        <v>5078293.5257999999</v>
      </c>
      <c r="F409" s="8">
        <v>52632.7523</v>
      </c>
      <c r="G409" s="9">
        <f t="shared" si="7"/>
        <v>5130926.2780999998</v>
      </c>
    </row>
    <row r="410" spans="1:7">
      <c r="A410" s="6">
        <v>405</v>
      </c>
      <c r="B410" s="6">
        <v>405</v>
      </c>
      <c r="C410" s="6" t="s">
        <v>103</v>
      </c>
      <c r="D410" s="6" t="s">
        <v>162</v>
      </c>
      <c r="E410" s="8">
        <v>5937397.0119000003</v>
      </c>
      <c r="F410" s="8">
        <v>61536.7238</v>
      </c>
      <c r="G410" s="9">
        <f t="shared" si="7"/>
        <v>5998933.7357000001</v>
      </c>
    </row>
    <row r="411" spans="1:7">
      <c r="A411" s="6">
        <v>406</v>
      </c>
      <c r="B411" s="6">
        <v>406</v>
      </c>
      <c r="C411" s="6" t="s">
        <v>103</v>
      </c>
      <c r="D411" s="6" t="s">
        <v>164</v>
      </c>
      <c r="E411" s="8">
        <v>3874756.9963000002</v>
      </c>
      <c r="F411" s="8">
        <v>40158.987300000001</v>
      </c>
      <c r="G411" s="9">
        <f t="shared" si="7"/>
        <v>3914915.9836000004</v>
      </c>
    </row>
    <row r="412" spans="1:7">
      <c r="A412" s="6">
        <v>407</v>
      </c>
      <c r="B412" s="6">
        <v>407</v>
      </c>
      <c r="C412" s="6" t="s">
        <v>103</v>
      </c>
      <c r="D412" s="6" t="s">
        <v>167</v>
      </c>
      <c r="E412" s="8">
        <v>4556174.8474000003</v>
      </c>
      <c r="F412" s="8">
        <v>47221.378799999999</v>
      </c>
      <c r="G412" s="9">
        <f t="shared" si="7"/>
        <v>4603396.2262000004</v>
      </c>
    </row>
    <row r="413" spans="1:7">
      <c r="A413" s="6">
        <v>408</v>
      </c>
      <c r="B413" s="6">
        <v>408</v>
      </c>
      <c r="C413" s="6" t="s">
        <v>104</v>
      </c>
      <c r="D413" s="6" t="s">
        <v>170</v>
      </c>
      <c r="E413" s="8">
        <v>4629740.3717999998</v>
      </c>
      <c r="F413" s="8">
        <v>47983.830999999998</v>
      </c>
      <c r="G413" s="9">
        <f t="shared" si="7"/>
        <v>4677724.2028000001</v>
      </c>
    </row>
    <row r="414" spans="1:7">
      <c r="A414" s="6">
        <v>409</v>
      </c>
      <c r="B414" s="6">
        <v>409</v>
      </c>
      <c r="C414" s="6" t="s">
        <v>104</v>
      </c>
      <c r="D414" s="6" t="s">
        <v>172</v>
      </c>
      <c r="E414" s="8">
        <v>4770676.0266000004</v>
      </c>
      <c r="F414" s="8">
        <v>49444.524700000002</v>
      </c>
      <c r="G414" s="9">
        <f t="shared" si="7"/>
        <v>4820120.5513000004</v>
      </c>
    </row>
    <row r="415" spans="1:7">
      <c r="A415" s="6">
        <v>410</v>
      </c>
      <c r="B415" s="6">
        <v>410</v>
      </c>
      <c r="C415" s="6" t="s">
        <v>104</v>
      </c>
      <c r="D415" s="6" t="s">
        <v>174</v>
      </c>
      <c r="E415" s="8">
        <v>5190044.8189000003</v>
      </c>
      <c r="F415" s="8">
        <v>53790.971700000002</v>
      </c>
      <c r="G415" s="9">
        <f t="shared" si="7"/>
        <v>5243835.7905999999</v>
      </c>
    </row>
    <row r="416" spans="1:7">
      <c r="A416" s="6">
        <v>411</v>
      </c>
      <c r="B416" s="6">
        <v>411</v>
      </c>
      <c r="C416" s="6" t="s">
        <v>104</v>
      </c>
      <c r="D416" s="6" t="s">
        <v>176</v>
      </c>
      <c r="E416" s="8">
        <v>4866183.1831999999</v>
      </c>
      <c r="F416" s="8">
        <v>50434.385600000001</v>
      </c>
      <c r="G416" s="9">
        <f t="shared" si="7"/>
        <v>4916617.5687999995</v>
      </c>
    </row>
    <row r="417" spans="1:7">
      <c r="A417" s="6">
        <v>412</v>
      </c>
      <c r="B417" s="6">
        <v>412</v>
      </c>
      <c r="C417" s="6" t="s">
        <v>104</v>
      </c>
      <c r="D417" s="6" t="s">
        <v>178</v>
      </c>
      <c r="E417" s="8">
        <v>4550943.0614999998</v>
      </c>
      <c r="F417" s="8">
        <v>47167.155200000001</v>
      </c>
      <c r="G417" s="9">
        <f t="shared" si="7"/>
        <v>4598110.2166999998</v>
      </c>
    </row>
    <row r="418" spans="1:7">
      <c r="A418" s="6">
        <v>413</v>
      </c>
      <c r="B418" s="6">
        <v>413</v>
      </c>
      <c r="C418" s="6" t="s">
        <v>104</v>
      </c>
      <c r="D418" s="6" t="s">
        <v>180</v>
      </c>
      <c r="E418" s="8">
        <v>4256882.6134000001</v>
      </c>
      <c r="F418" s="8">
        <v>44119.436399999999</v>
      </c>
      <c r="G418" s="9">
        <f t="shared" si="7"/>
        <v>4301002.0498000002</v>
      </c>
    </row>
    <row r="419" spans="1:7">
      <c r="A419" s="6">
        <v>414</v>
      </c>
      <c r="B419" s="6">
        <v>414</v>
      </c>
      <c r="C419" s="6" t="s">
        <v>104</v>
      </c>
      <c r="D419" s="6" t="s">
        <v>182</v>
      </c>
      <c r="E419" s="8">
        <v>4270813.3997</v>
      </c>
      <c r="F419" s="8">
        <v>44263.818599999999</v>
      </c>
      <c r="G419" s="9">
        <f t="shared" si="7"/>
        <v>4315077.2182999998</v>
      </c>
    </row>
    <row r="420" spans="1:7">
      <c r="A420" s="6">
        <v>415</v>
      </c>
      <c r="B420" s="6">
        <v>415</v>
      </c>
      <c r="C420" s="6" t="s">
        <v>104</v>
      </c>
      <c r="D420" s="6" t="s">
        <v>184</v>
      </c>
      <c r="E420" s="8">
        <v>4572759.3014000002</v>
      </c>
      <c r="F420" s="8">
        <v>47393.264300000003</v>
      </c>
      <c r="G420" s="9">
        <f t="shared" si="7"/>
        <v>4620152.5657000002</v>
      </c>
    </row>
    <row r="421" spans="1:7">
      <c r="A421" s="6">
        <v>416</v>
      </c>
      <c r="B421" s="6">
        <v>416</v>
      </c>
      <c r="C421" s="6" t="s">
        <v>104</v>
      </c>
      <c r="D421" s="6" t="s">
        <v>186</v>
      </c>
      <c r="E421" s="8">
        <v>4289030.8139000004</v>
      </c>
      <c r="F421" s="8">
        <v>44452.628700000001</v>
      </c>
      <c r="G421" s="9">
        <f t="shared" si="7"/>
        <v>4333483.4426000006</v>
      </c>
    </row>
    <row r="422" spans="1:7">
      <c r="A422" s="6">
        <v>417</v>
      </c>
      <c r="B422" s="6">
        <v>417</v>
      </c>
      <c r="C422" s="6" t="s">
        <v>104</v>
      </c>
      <c r="D422" s="6" t="s">
        <v>188</v>
      </c>
      <c r="E422" s="8">
        <v>5171256.7862</v>
      </c>
      <c r="F422" s="8">
        <v>53596.247600000002</v>
      </c>
      <c r="G422" s="9">
        <f t="shared" si="7"/>
        <v>5224853.0338000003</v>
      </c>
    </row>
    <row r="423" spans="1:7">
      <c r="A423" s="6">
        <v>418</v>
      </c>
      <c r="B423" s="6">
        <v>418</v>
      </c>
      <c r="C423" s="6" t="s">
        <v>104</v>
      </c>
      <c r="D423" s="6" t="s">
        <v>190</v>
      </c>
      <c r="E423" s="8">
        <v>4267926.6886999998</v>
      </c>
      <c r="F423" s="8">
        <v>44233.9</v>
      </c>
      <c r="G423" s="9">
        <f t="shared" si="7"/>
        <v>4312160.5887000002</v>
      </c>
    </row>
    <row r="424" spans="1:7">
      <c r="A424" s="6">
        <v>419</v>
      </c>
      <c r="B424" s="6">
        <v>419</v>
      </c>
      <c r="C424" s="6" t="s">
        <v>104</v>
      </c>
      <c r="D424" s="6" t="s">
        <v>192</v>
      </c>
      <c r="E424" s="8">
        <v>4740266.3932999996</v>
      </c>
      <c r="F424" s="8">
        <v>49129.351300000002</v>
      </c>
      <c r="G424" s="9">
        <f t="shared" si="7"/>
        <v>4789395.7445999999</v>
      </c>
    </row>
    <row r="425" spans="1:7">
      <c r="A425" s="6">
        <v>420</v>
      </c>
      <c r="B425" s="6">
        <v>420</v>
      </c>
      <c r="C425" s="6" t="s">
        <v>104</v>
      </c>
      <c r="D425" s="6" t="s">
        <v>194</v>
      </c>
      <c r="E425" s="8">
        <v>5165815.7347999997</v>
      </c>
      <c r="F425" s="8">
        <v>53539.855199999998</v>
      </c>
      <c r="G425" s="9">
        <f t="shared" si="7"/>
        <v>5219355.59</v>
      </c>
    </row>
    <row r="426" spans="1:7">
      <c r="A426" s="6">
        <v>421</v>
      </c>
      <c r="B426" s="6">
        <v>421</v>
      </c>
      <c r="C426" s="6" t="s">
        <v>104</v>
      </c>
      <c r="D426" s="6" t="s">
        <v>196</v>
      </c>
      <c r="E426" s="8">
        <v>5153736.9919999996</v>
      </c>
      <c r="F426" s="8">
        <v>53414.6679</v>
      </c>
      <c r="G426" s="9">
        <f t="shared" si="7"/>
        <v>5207151.6598999994</v>
      </c>
    </row>
    <row r="427" spans="1:7">
      <c r="A427" s="6">
        <v>422</v>
      </c>
      <c r="B427" s="6">
        <v>422</v>
      </c>
      <c r="C427" s="6" t="s">
        <v>104</v>
      </c>
      <c r="D427" s="6" t="s">
        <v>198</v>
      </c>
      <c r="E427" s="8">
        <v>4500528.6183000002</v>
      </c>
      <c r="F427" s="8">
        <v>46644.646800000002</v>
      </c>
      <c r="G427" s="9">
        <f t="shared" si="7"/>
        <v>4547173.2651000004</v>
      </c>
    </row>
    <row r="428" spans="1:7">
      <c r="A428" s="6">
        <v>423</v>
      </c>
      <c r="B428" s="6">
        <v>423</v>
      </c>
      <c r="C428" s="6" t="s">
        <v>104</v>
      </c>
      <c r="D428" s="6" t="s">
        <v>200</v>
      </c>
      <c r="E428" s="8">
        <v>5070184.3881000001</v>
      </c>
      <c r="F428" s="8">
        <v>52548.7071</v>
      </c>
      <c r="G428" s="9">
        <f t="shared" si="7"/>
        <v>5122733.0952000003</v>
      </c>
    </row>
    <row r="429" spans="1:7">
      <c r="A429" s="6">
        <v>424</v>
      </c>
      <c r="B429" s="6">
        <v>424</v>
      </c>
      <c r="C429" s="6" t="s">
        <v>104</v>
      </c>
      <c r="D429" s="6" t="s">
        <v>202</v>
      </c>
      <c r="E429" s="8">
        <v>5233881.2569000004</v>
      </c>
      <c r="F429" s="8">
        <v>54245.303899999999</v>
      </c>
      <c r="G429" s="9">
        <f t="shared" si="7"/>
        <v>5288126.5608000001</v>
      </c>
    </row>
    <row r="430" spans="1:7">
      <c r="A430" s="6">
        <v>425</v>
      </c>
      <c r="B430" s="6">
        <v>425</v>
      </c>
      <c r="C430" s="6" t="s">
        <v>104</v>
      </c>
      <c r="D430" s="6" t="s">
        <v>204</v>
      </c>
      <c r="E430" s="8">
        <v>5010263.3356999997</v>
      </c>
      <c r="F430" s="8">
        <v>51927.669699999999</v>
      </c>
      <c r="G430" s="9">
        <f t="shared" si="7"/>
        <v>5062191.0054000001</v>
      </c>
    </row>
    <row r="431" spans="1:7">
      <c r="A431" s="6">
        <v>426</v>
      </c>
      <c r="B431" s="6">
        <v>426</v>
      </c>
      <c r="C431" s="6" t="s">
        <v>104</v>
      </c>
      <c r="D431" s="6" t="s">
        <v>206</v>
      </c>
      <c r="E431" s="8">
        <v>5494325.2180000003</v>
      </c>
      <c r="F431" s="8">
        <v>56944.612699999998</v>
      </c>
      <c r="G431" s="9">
        <f t="shared" si="7"/>
        <v>5551269.8307000007</v>
      </c>
    </row>
    <row r="432" spans="1:7">
      <c r="A432" s="6">
        <v>427</v>
      </c>
      <c r="B432" s="6">
        <v>427</v>
      </c>
      <c r="C432" s="6" t="s">
        <v>104</v>
      </c>
      <c r="D432" s="6" t="s">
        <v>208</v>
      </c>
      <c r="E432" s="8">
        <v>4375254.7496999996</v>
      </c>
      <c r="F432" s="8">
        <v>45346.275900000001</v>
      </c>
      <c r="G432" s="9">
        <f t="shared" si="7"/>
        <v>4420601.0255999994</v>
      </c>
    </row>
    <row r="433" spans="1:7">
      <c r="A433" s="6">
        <v>428</v>
      </c>
      <c r="B433" s="6">
        <v>428</v>
      </c>
      <c r="C433" s="6" t="s">
        <v>104</v>
      </c>
      <c r="D433" s="6" t="s">
        <v>104</v>
      </c>
      <c r="E433" s="8">
        <v>6025882.1172000002</v>
      </c>
      <c r="F433" s="8">
        <v>62453.806400000001</v>
      </c>
      <c r="G433" s="9">
        <f t="shared" si="7"/>
        <v>6088335.9236000003</v>
      </c>
    </row>
    <row r="434" spans="1:7">
      <c r="A434" s="6">
        <v>429</v>
      </c>
      <c r="B434" s="6">
        <v>429</v>
      </c>
      <c r="C434" s="6" t="s">
        <v>104</v>
      </c>
      <c r="D434" s="6" t="s">
        <v>212</v>
      </c>
      <c r="E434" s="8">
        <v>4240069.6623</v>
      </c>
      <c r="F434" s="8">
        <v>43945.1826</v>
      </c>
      <c r="G434" s="9">
        <f t="shared" si="7"/>
        <v>4284014.8448999999</v>
      </c>
    </row>
    <row r="435" spans="1:7">
      <c r="A435" s="6">
        <v>430</v>
      </c>
      <c r="B435" s="6">
        <v>430</v>
      </c>
      <c r="C435" s="6" t="s">
        <v>104</v>
      </c>
      <c r="D435" s="6" t="s">
        <v>214</v>
      </c>
      <c r="E435" s="8">
        <v>4005741.8396999999</v>
      </c>
      <c r="F435" s="8">
        <v>41516.548199999997</v>
      </c>
      <c r="G435" s="9">
        <f t="shared" si="7"/>
        <v>4047258.3879</v>
      </c>
    </row>
    <row r="436" spans="1:7">
      <c r="A436" s="6">
        <v>431</v>
      </c>
      <c r="B436" s="6">
        <v>431</v>
      </c>
      <c r="C436" s="6" t="s">
        <v>104</v>
      </c>
      <c r="D436" s="6" t="s">
        <v>216</v>
      </c>
      <c r="E436" s="8">
        <v>4872924.9062999999</v>
      </c>
      <c r="F436" s="8">
        <v>50504.258600000001</v>
      </c>
      <c r="G436" s="9">
        <f t="shared" si="7"/>
        <v>4923429.1649000002</v>
      </c>
    </row>
    <row r="437" spans="1:7">
      <c r="A437" s="6">
        <v>432</v>
      </c>
      <c r="B437" s="6">
        <v>432</v>
      </c>
      <c r="C437" s="6" t="s">
        <v>104</v>
      </c>
      <c r="D437" s="6" t="s">
        <v>218</v>
      </c>
      <c r="E437" s="8">
        <v>4849145.4369999999</v>
      </c>
      <c r="F437" s="8">
        <v>50257.802000000003</v>
      </c>
      <c r="G437" s="9">
        <f t="shared" si="7"/>
        <v>4899403.2390000001</v>
      </c>
    </row>
    <row r="438" spans="1:7">
      <c r="A438" s="6">
        <v>433</v>
      </c>
      <c r="B438" s="6">
        <v>433</v>
      </c>
      <c r="C438" s="6" t="s">
        <v>104</v>
      </c>
      <c r="D438" s="6" t="s">
        <v>220</v>
      </c>
      <c r="E438" s="8">
        <v>4599762.9265000001</v>
      </c>
      <c r="F438" s="8">
        <v>47673.136899999998</v>
      </c>
      <c r="G438" s="9">
        <f t="shared" si="7"/>
        <v>4647436.0634000003</v>
      </c>
    </row>
    <row r="439" spans="1:7">
      <c r="A439" s="6">
        <v>434</v>
      </c>
      <c r="B439" s="6">
        <v>434</v>
      </c>
      <c r="C439" s="6" t="s">
        <v>104</v>
      </c>
      <c r="D439" s="6" t="s">
        <v>222</v>
      </c>
      <c r="E439" s="8">
        <v>4696368.4039000003</v>
      </c>
      <c r="F439" s="8">
        <v>48674.381200000003</v>
      </c>
      <c r="G439" s="9">
        <f t="shared" si="7"/>
        <v>4745042.7851</v>
      </c>
    </row>
    <row r="440" spans="1:7">
      <c r="A440" s="6">
        <v>435</v>
      </c>
      <c r="B440" s="6">
        <v>435</v>
      </c>
      <c r="C440" s="6" t="s">
        <v>104</v>
      </c>
      <c r="D440" s="6" t="s">
        <v>224</v>
      </c>
      <c r="E440" s="8">
        <v>3955819.5858999998</v>
      </c>
      <c r="F440" s="8">
        <v>40999.141000000003</v>
      </c>
      <c r="G440" s="9">
        <f t="shared" si="7"/>
        <v>3996818.7268999997</v>
      </c>
    </row>
    <row r="441" spans="1:7">
      <c r="A441" s="6">
        <v>436</v>
      </c>
      <c r="B441" s="6">
        <v>436</v>
      </c>
      <c r="C441" s="6" t="s">
        <v>104</v>
      </c>
      <c r="D441" s="6" t="s">
        <v>226</v>
      </c>
      <c r="E441" s="8">
        <v>4733388.4091999996</v>
      </c>
      <c r="F441" s="8">
        <v>49058.066099999996</v>
      </c>
      <c r="G441" s="9">
        <f t="shared" si="7"/>
        <v>4782446.4753</v>
      </c>
    </row>
    <row r="442" spans="1:7">
      <c r="A442" s="6">
        <v>437</v>
      </c>
      <c r="B442" s="6">
        <v>437</v>
      </c>
      <c r="C442" s="6" t="s">
        <v>104</v>
      </c>
      <c r="D442" s="6" t="s">
        <v>228</v>
      </c>
      <c r="E442" s="8">
        <v>4269801.2437000005</v>
      </c>
      <c r="F442" s="8">
        <v>44253.328399999999</v>
      </c>
      <c r="G442" s="9">
        <f t="shared" si="7"/>
        <v>4314054.5721000005</v>
      </c>
    </row>
    <row r="443" spans="1:7">
      <c r="A443" s="6">
        <v>438</v>
      </c>
      <c r="B443" s="6">
        <v>438</v>
      </c>
      <c r="C443" s="6" t="s">
        <v>104</v>
      </c>
      <c r="D443" s="6" t="s">
        <v>230</v>
      </c>
      <c r="E443" s="8">
        <v>4423888.3844999997</v>
      </c>
      <c r="F443" s="8">
        <v>45850.327499999999</v>
      </c>
      <c r="G443" s="9">
        <f t="shared" si="7"/>
        <v>4469738.7119999994</v>
      </c>
    </row>
    <row r="444" spans="1:7">
      <c r="A444" s="6">
        <v>439</v>
      </c>
      <c r="B444" s="6">
        <v>439</v>
      </c>
      <c r="C444" s="6" t="s">
        <v>104</v>
      </c>
      <c r="D444" s="6" t="s">
        <v>232</v>
      </c>
      <c r="E444" s="8">
        <v>4746741.4209000003</v>
      </c>
      <c r="F444" s="8">
        <v>49196.460200000001</v>
      </c>
      <c r="G444" s="9">
        <f t="shared" si="7"/>
        <v>4795937.8810999999</v>
      </c>
    </row>
    <row r="445" spans="1:7">
      <c r="A445" s="6">
        <v>440</v>
      </c>
      <c r="B445" s="6">
        <v>440</v>
      </c>
      <c r="C445" s="6" t="s">
        <v>104</v>
      </c>
      <c r="D445" s="6" t="s">
        <v>234</v>
      </c>
      <c r="E445" s="8">
        <v>4600486.6052999999</v>
      </c>
      <c r="F445" s="8">
        <v>47680.637300000002</v>
      </c>
      <c r="G445" s="9">
        <f t="shared" si="7"/>
        <v>4648167.2425999995</v>
      </c>
    </row>
    <row r="446" spans="1:7">
      <c r="A446" s="6">
        <v>441</v>
      </c>
      <c r="B446" s="6">
        <v>441</v>
      </c>
      <c r="C446" s="6" t="s">
        <v>104</v>
      </c>
      <c r="D446" s="6" t="s">
        <v>236</v>
      </c>
      <c r="E446" s="8">
        <v>4508854.3327000001</v>
      </c>
      <c r="F446" s="8">
        <v>46730.936699999998</v>
      </c>
      <c r="G446" s="9">
        <f t="shared" si="7"/>
        <v>4555585.2694000006</v>
      </c>
    </row>
    <row r="447" spans="1:7">
      <c r="A447" s="6">
        <v>442</v>
      </c>
      <c r="B447" s="6">
        <v>442</v>
      </c>
      <c r="C447" s="6" t="s">
        <v>105</v>
      </c>
      <c r="D447" s="6" t="s">
        <v>240</v>
      </c>
      <c r="E447" s="8">
        <v>3610076.6373000001</v>
      </c>
      <c r="F447" s="8">
        <v>37415.7713</v>
      </c>
      <c r="G447" s="9">
        <f t="shared" si="7"/>
        <v>3647492.4086000002</v>
      </c>
    </row>
    <row r="448" spans="1:7">
      <c r="A448" s="6">
        <v>443</v>
      </c>
      <c r="B448" s="6">
        <v>443</v>
      </c>
      <c r="C448" s="6" t="s">
        <v>105</v>
      </c>
      <c r="D448" s="6" t="s">
        <v>242</v>
      </c>
      <c r="E448" s="8">
        <v>5898722.2681999998</v>
      </c>
      <c r="F448" s="8">
        <v>61135.888700000003</v>
      </c>
      <c r="G448" s="9">
        <f t="shared" si="7"/>
        <v>5959858.1568999998</v>
      </c>
    </row>
    <row r="449" spans="1:7">
      <c r="A449" s="6">
        <v>444</v>
      </c>
      <c r="B449" s="6">
        <v>444</v>
      </c>
      <c r="C449" s="6" t="s">
        <v>105</v>
      </c>
      <c r="D449" s="6" t="s">
        <v>244</v>
      </c>
      <c r="E449" s="8">
        <v>4968445.1279999996</v>
      </c>
      <c r="F449" s="8">
        <v>51494.254999999997</v>
      </c>
      <c r="G449" s="9">
        <f t="shared" si="7"/>
        <v>5019939.3829999994</v>
      </c>
    </row>
    <row r="450" spans="1:7">
      <c r="A450" s="6">
        <v>445</v>
      </c>
      <c r="B450" s="6">
        <v>445</v>
      </c>
      <c r="C450" s="6" t="s">
        <v>105</v>
      </c>
      <c r="D450" s="6" t="s">
        <v>246</v>
      </c>
      <c r="E450" s="8">
        <v>4102288.1716999998</v>
      </c>
      <c r="F450" s="8">
        <v>42517.179400000001</v>
      </c>
      <c r="G450" s="9">
        <f t="shared" si="7"/>
        <v>4144805.3510999996</v>
      </c>
    </row>
    <row r="451" spans="1:7">
      <c r="A451" s="6">
        <v>446</v>
      </c>
      <c r="B451" s="6">
        <v>446</v>
      </c>
      <c r="C451" s="6" t="s">
        <v>105</v>
      </c>
      <c r="D451" s="6" t="s">
        <v>248</v>
      </c>
      <c r="E451" s="8">
        <v>5463448.1662999997</v>
      </c>
      <c r="F451" s="8">
        <v>56624.594899999996</v>
      </c>
      <c r="G451" s="9">
        <f t="shared" si="7"/>
        <v>5520072.7611999996</v>
      </c>
    </row>
    <row r="452" spans="1:7">
      <c r="A452" s="6">
        <v>447</v>
      </c>
      <c r="B452" s="6">
        <v>447</v>
      </c>
      <c r="C452" s="6" t="s">
        <v>105</v>
      </c>
      <c r="D452" s="6" t="s">
        <v>250</v>
      </c>
      <c r="E452" s="8">
        <v>6684198.3338000001</v>
      </c>
      <c r="F452" s="8">
        <v>69276.766499999998</v>
      </c>
      <c r="G452" s="9">
        <f t="shared" si="7"/>
        <v>6753475.1003</v>
      </c>
    </row>
    <row r="453" spans="1:7">
      <c r="A453" s="6">
        <v>448</v>
      </c>
      <c r="B453" s="6">
        <v>448</v>
      </c>
      <c r="C453" s="6" t="s">
        <v>105</v>
      </c>
      <c r="D453" s="6" t="s">
        <v>252</v>
      </c>
      <c r="E453" s="8">
        <v>4553759.3520999998</v>
      </c>
      <c r="F453" s="8">
        <v>47196.3439</v>
      </c>
      <c r="G453" s="9">
        <f t="shared" si="7"/>
        <v>4600955.6959999995</v>
      </c>
    </row>
    <row r="454" spans="1:7">
      <c r="A454" s="6">
        <v>449</v>
      </c>
      <c r="B454" s="6">
        <v>449</v>
      </c>
      <c r="C454" s="6" t="s">
        <v>105</v>
      </c>
      <c r="D454" s="6" t="s">
        <v>254</v>
      </c>
      <c r="E454" s="8">
        <v>4837707.9502999997</v>
      </c>
      <c r="F454" s="8">
        <v>50139.260900000001</v>
      </c>
      <c r="G454" s="9">
        <f t="shared" si="7"/>
        <v>4887847.2111999998</v>
      </c>
    </row>
    <row r="455" spans="1:7">
      <c r="A455" s="6">
        <v>450</v>
      </c>
      <c r="B455" s="6">
        <v>450</v>
      </c>
      <c r="C455" s="6" t="s">
        <v>105</v>
      </c>
      <c r="D455" s="6" t="s">
        <v>256</v>
      </c>
      <c r="E455" s="8">
        <v>6009951.8574000001</v>
      </c>
      <c r="F455" s="8">
        <v>62288.701000000001</v>
      </c>
      <c r="G455" s="9">
        <f t="shared" si="7"/>
        <v>6072240.5584000004</v>
      </c>
    </row>
    <row r="456" spans="1:7">
      <c r="A456" s="6">
        <v>451</v>
      </c>
      <c r="B456" s="6">
        <v>451</v>
      </c>
      <c r="C456" s="6" t="s">
        <v>105</v>
      </c>
      <c r="D456" s="6" t="s">
        <v>258</v>
      </c>
      <c r="E456" s="8">
        <v>4184773.7255000002</v>
      </c>
      <c r="F456" s="8">
        <v>43372.081100000003</v>
      </c>
      <c r="G456" s="9">
        <f t="shared" si="7"/>
        <v>4228145.8065999998</v>
      </c>
    </row>
    <row r="457" spans="1:7">
      <c r="A457" s="6">
        <v>452</v>
      </c>
      <c r="B457" s="6">
        <v>452</v>
      </c>
      <c r="C457" s="6" t="s">
        <v>105</v>
      </c>
      <c r="D457" s="6" t="s">
        <v>260</v>
      </c>
      <c r="E457" s="8">
        <v>4420213.2171</v>
      </c>
      <c r="F457" s="8">
        <v>45812.237099999998</v>
      </c>
      <c r="G457" s="9">
        <f t="shared" si="7"/>
        <v>4466025.4541999996</v>
      </c>
    </row>
    <row r="458" spans="1:7">
      <c r="A458" s="6">
        <v>453</v>
      </c>
      <c r="B458" s="6">
        <v>453</v>
      </c>
      <c r="C458" s="6" t="s">
        <v>105</v>
      </c>
      <c r="D458" s="6" t="s">
        <v>262</v>
      </c>
      <c r="E458" s="8">
        <v>4876455.9709999999</v>
      </c>
      <c r="F458" s="8">
        <v>50540.855499999998</v>
      </c>
      <c r="G458" s="9">
        <f t="shared" si="7"/>
        <v>4926996.8264999995</v>
      </c>
    </row>
    <row r="459" spans="1:7">
      <c r="A459" s="6">
        <v>454</v>
      </c>
      <c r="B459" s="6">
        <v>454</v>
      </c>
      <c r="C459" s="6" t="s">
        <v>105</v>
      </c>
      <c r="D459" s="6" t="s">
        <v>264</v>
      </c>
      <c r="E459" s="8">
        <v>4058276.5411999999</v>
      </c>
      <c r="F459" s="8">
        <v>42061.031499999997</v>
      </c>
      <c r="G459" s="9">
        <f t="shared" si="7"/>
        <v>4100337.5726999999</v>
      </c>
    </row>
    <row r="460" spans="1:7">
      <c r="A460" s="6">
        <v>455</v>
      </c>
      <c r="B460" s="6">
        <v>455</v>
      </c>
      <c r="C460" s="6" t="s">
        <v>105</v>
      </c>
      <c r="D460" s="6" t="s">
        <v>266</v>
      </c>
      <c r="E460" s="8">
        <v>4657137.5516999997</v>
      </c>
      <c r="F460" s="8">
        <v>48267.782399999996</v>
      </c>
      <c r="G460" s="9">
        <f t="shared" si="7"/>
        <v>4705405.3340999996</v>
      </c>
    </row>
    <row r="461" spans="1:7">
      <c r="A461" s="6">
        <v>456</v>
      </c>
      <c r="B461" s="6">
        <v>456</v>
      </c>
      <c r="C461" s="6" t="s">
        <v>105</v>
      </c>
      <c r="D461" s="6" t="s">
        <v>268</v>
      </c>
      <c r="E461" s="8">
        <v>5387867.1726000002</v>
      </c>
      <c r="F461" s="8">
        <v>55841.253900000003</v>
      </c>
      <c r="G461" s="9">
        <f t="shared" si="7"/>
        <v>5443708.4265000001</v>
      </c>
    </row>
    <row r="462" spans="1:7">
      <c r="A462" s="6">
        <v>457</v>
      </c>
      <c r="B462" s="6">
        <v>457</v>
      </c>
      <c r="C462" s="6" t="s">
        <v>105</v>
      </c>
      <c r="D462" s="6" t="s">
        <v>270</v>
      </c>
      <c r="E462" s="8">
        <v>4316725.7213000003</v>
      </c>
      <c r="F462" s="8">
        <v>44739.6659</v>
      </c>
      <c r="G462" s="9">
        <f t="shared" si="7"/>
        <v>4361465.3872000007</v>
      </c>
    </row>
    <row r="463" spans="1:7">
      <c r="A463" s="6">
        <v>458</v>
      </c>
      <c r="B463" s="6">
        <v>458</v>
      </c>
      <c r="C463" s="6" t="s">
        <v>105</v>
      </c>
      <c r="D463" s="6" t="s">
        <v>272</v>
      </c>
      <c r="E463" s="8">
        <v>4253998.5838000001</v>
      </c>
      <c r="F463" s="8">
        <v>44089.5455</v>
      </c>
      <c r="G463" s="9">
        <f t="shared" si="7"/>
        <v>4298088.1293000001</v>
      </c>
    </row>
    <row r="464" spans="1:7">
      <c r="A464" s="6">
        <v>459</v>
      </c>
      <c r="B464" s="6">
        <v>459</v>
      </c>
      <c r="C464" s="6" t="s">
        <v>105</v>
      </c>
      <c r="D464" s="6" t="s">
        <v>275</v>
      </c>
      <c r="E464" s="8">
        <v>4414584.0411</v>
      </c>
      <c r="F464" s="8">
        <v>45753.894899999999</v>
      </c>
      <c r="G464" s="9">
        <f t="shared" si="7"/>
        <v>4460337.9359999998</v>
      </c>
    </row>
    <row r="465" spans="1:7">
      <c r="A465" s="6">
        <v>460</v>
      </c>
      <c r="B465" s="6">
        <v>460</v>
      </c>
      <c r="C465" s="6" t="s">
        <v>105</v>
      </c>
      <c r="D465" s="6" t="s">
        <v>277</v>
      </c>
      <c r="E465" s="8">
        <v>5341056.1118000001</v>
      </c>
      <c r="F465" s="8">
        <v>55356.091899999999</v>
      </c>
      <c r="G465" s="9">
        <f t="shared" si="7"/>
        <v>5396412.2037000004</v>
      </c>
    </row>
    <row r="466" spans="1:7">
      <c r="A466" s="6">
        <v>461</v>
      </c>
      <c r="B466" s="6">
        <v>461</v>
      </c>
      <c r="C466" s="6" t="s">
        <v>105</v>
      </c>
      <c r="D466" s="6" t="s">
        <v>279</v>
      </c>
      <c r="E466" s="8">
        <v>4104232.3725000001</v>
      </c>
      <c r="F466" s="8">
        <v>42537.329599999997</v>
      </c>
      <c r="G466" s="9">
        <f t="shared" si="7"/>
        <v>4146769.7020999999</v>
      </c>
    </row>
    <row r="467" spans="1:7">
      <c r="A467" s="6">
        <v>462</v>
      </c>
      <c r="B467" s="6">
        <v>462</v>
      </c>
      <c r="C467" s="6" t="s">
        <v>105</v>
      </c>
      <c r="D467" s="6" t="s">
        <v>281</v>
      </c>
      <c r="E467" s="8">
        <v>4902291.6047999999</v>
      </c>
      <c r="F467" s="8">
        <v>50808.6227</v>
      </c>
      <c r="G467" s="9">
        <f t="shared" ref="G467:G530" si="8">E467+F467</f>
        <v>4953100.2275</v>
      </c>
    </row>
    <row r="468" spans="1:7">
      <c r="A468" s="6">
        <v>463</v>
      </c>
      <c r="B468" s="6">
        <v>463</v>
      </c>
      <c r="C468" s="6" t="s">
        <v>106</v>
      </c>
      <c r="D468" s="6" t="s">
        <v>285</v>
      </c>
      <c r="E468" s="8">
        <v>5236351.1824000003</v>
      </c>
      <c r="F468" s="8">
        <v>54270.902900000001</v>
      </c>
      <c r="G468" s="9">
        <f t="shared" si="8"/>
        <v>5290622.0853000004</v>
      </c>
    </row>
    <row r="469" spans="1:7">
      <c r="A469" s="6">
        <v>464</v>
      </c>
      <c r="B469" s="6">
        <v>464</v>
      </c>
      <c r="C469" s="6" t="s">
        <v>106</v>
      </c>
      <c r="D469" s="6" t="s">
        <v>287</v>
      </c>
      <c r="E469" s="8">
        <v>4630116.1083000004</v>
      </c>
      <c r="F469" s="8">
        <v>47987.725200000001</v>
      </c>
      <c r="G469" s="9">
        <f t="shared" si="8"/>
        <v>4678103.8335000006</v>
      </c>
    </row>
    <row r="470" spans="1:7">
      <c r="A470" s="6">
        <v>465</v>
      </c>
      <c r="B470" s="6">
        <v>465</v>
      </c>
      <c r="C470" s="6" t="s">
        <v>106</v>
      </c>
      <c r="D470" s="6" t="s">
        <v>289</v>
      </c>
      <c r="E470" s="8">
        <v>5843430.9128999999</v>
      </c>
      <c r="F470" s="8">
        <v>60562.834799999997</v>
      </c>
      <c r="G470" s="9">
        <f t="shared" si="8"/>
        <v>5903993.7477000002</v>
      </c>
    </row>
    <row r="471" spans="1:7">
      <c r="A471" s="6">
        <v>466</v>
      </c>
      <c r="B471" s="6">
        <v>466</v>
      </c>
      <c r="C471" s="6" t="s">
        <v>106</v>
      </c>
      <c r="D471" s="6" t="s">
        <v>291</v>
      </c>
      <c r="E471" s="8">
        <v>4626768.7500999998</v>
      </c>
      <c r="F471" s="8">
        <v>47953.032299999999</v>
      </c>
      <c r="G471" s="9">
        <f t="shared" si="8"/>
        <v>4674721.7823999999</v>
      </c>
    </row>
    <row r="472" spans="1:7">
      <c r="A472" s="6">
        <v>467</v>
      </c>
      <c r="B472" s="6">
        <v>467</v>
      </c>
      <c r="C472" s="6" t="s">
        <v>106</v>
      </c>
      <c r="D472" s="6" t="s">
        <v>293</v>
      </c>
      <c r="E472" s="8">
        <v>6326229.9941999996</v>
      </c>
      <c r="F472" s="8">
        <v>65566.689799999993</v>
      </c>
      <c r="G472" s="9">
        <f t="shared" si="8"/>
        <v>6391796.6839999994</v>
      </c>
    </row>
    <row r="473" spans="1:7">
      <c r="A473" s="6">
        <v>468</v>
      </c>
      <c r="B473" s="6">
        <v>468</v>
      </c>
      <c r="C473" s="6" t="s">
        <v>106</v>
      </c>
      <c r="D473" s="6" t="s">
        <v>295</v>
      </c>
      <c r="E473" s="8">
        <v>4918690.1195999999</v>
      </c>
      <c r="F473" s="8">
        <v>50978.581100000003</v>
      </c>
      <c r="G473" s="9">
        <f t="shared" si="8"/>
        <v>4969668.7006999999</v>
      </c>
    </row>
    <row r="474" spans="1:7">
      <c r="A474" s="6">
        <v>469</v>
      </c>
      <c r="B474" s="6">
        <v>469</v>
      </c>
      <c r="C474" s="6" t="s">
        <v>106</v>
      </c>
      <c r="D474" s="6" t="s">
        <v>297</v>
      </c>
      <c r="E474" s="8">
        <v>4127227.7111</v>
      </c>
      <c r="F474" s="8">
        <v>42775.659299999999</v>
      </c>
      <c r="G474" s="9">
        <f t="shared" si="8"/>
        <v>4170003.3703999999</v>
      </c>
    </row>
    <row r="475" spans="1:7">
      <c r="A475" s="6">
        <v>470</v>
      </c>
      <c r="B475" s="6">
        <v>470</v>
      </c>
      <c r="C475" s="6" t="s">
        <v>106</v>
      </c>
      <c r="D475" s="6" t="s">
        <v>299</v>
      </c>
      <c r="E475" s="8">
        <v>4836292.2259999998</v>
      </c>
      <c r="F475" s="8">
        <v>50124.588000000003</v>
      </c>
      <c r="G475" s="9">
        <f t="shared" si="8"/>
        <v>4886416.8140000002</v>
      </c>
    </row>
    <row r="476" spans="1:7">
      <c r="A476" s="6">
        <v>471</v>
      </c>
      <c r="B476" s="6">
        <v>471</v>
      </c>
      <c r="C476" s="6" t="s">
        <v>106</v>
      </c>
      <c r="D476" s="6" t="s">
        <v>301</v>
      </c>
      <c r="E476" s="8">
        <v>4742970.5651000002</v>
      </c>
      <c r="F476" s="8">
        <v>49157.378100000002</v>
      </c>
      <c r="G476" s="9">
        <f t="shared" si="8"/>
        <v>4792127.9432000006</v>
      </c>
    </row>
    <row r="477" spans="1:7">
      <c r="A477" s="6">
        <v>472</v>
      </c>
      <c r="B477" s="6">
        <v>472</v>
      </c>
      <c r="C477" s="6" t="s">
        <v>106</v>
      </c>
      <c r="D477" s="6" t="s">
        <v>303</v>
      </c>
      <c r="E477" s="8">
        <v>5014395.9599000001</v>
      </c>
      <c r="F477" s="8">
        <v>51970.501300000004</v>
      </c>
      <c r="G477" s="9">
        <f t="shared" si="8"/>
        <v>5066366.4611999998</v>
      </c>
    </row>
    <row r="478" spans="1:7">
      <c r="A478" s="6">
        <v>473</v>
      </c>
      <c r="B478" s="6">
        <v>473</v>
      </c>
      <c r="C478" s="6" t="s">
        <v>106</v>
      </c>
      <c r="D478" s="6" t="s">
        <v>106</v>
      </c>
      <c r="E478" s="8">
        <v>4414115.7133999998</v>
      </c>
      <c r="F478" s="8">
        <v>45749.040999999997</v>
      </c>
      <c r="G478" s="9">
        <f t="shared" si="8"/>
        <v>4459864.7544</v>
      </c>
    </row>
    <row r="479" spans="1:7">
      <c r="A479" s="6">
        <v>474</v>
      </c>
      <c r="B479" s="6">
        <v>474</v>
      </c>
      <c r="C479" s="6" t="s">
        <v>106</v>
      </c>
      <c r="D479" s="6" t="s">
        <v>306</v>
      </c>
      <c r="E479" s="8">
        <v>5635533.6665000003</v>
      </c>
      <c r="F479" s="8">
        <v>58408.133699999998</v>
      </c>
      <c r="G479" s="9">
        <f t="shared" si="8"/>
        <v>5693941.8002000004</v>
      </c>
    </row>
    <row r="480" spans="1:7">
      <c r="A480" s="6">
        <v>475</v>
      </c>
      <c r="B480" s="6">
        <v>475</v>
      </c>
      <c r="C480" s="6" t="s">
        <v>106</v>
      </c>
      <c r="D480" s="6" t="s">
        <v>308</v>
      </c>
      <c r="E480" s="8">
        <v>3719788.5570999999</v>
      </c>
      <c r="F480" s="8">
        <v>38552.854099999997</v>
      </c>
      <c r="G480" s="9">
        <f t="shared" si="8"/>
        <v>3758341.4112</v>
      </c>
    </row>
    <row r="481" spans="1:7">
      <c r="A481" s="6">
        <v>476</v>
      </c>
      <c r="B481" s="6">
        <v>476</v>
      </c>
      <c r="C481" s="6" t="s">
        <v>106</v>
      </c>
      <c r="D481" s="6" t="s">
        <v>310</v>
      </c>
      <c r="E481" s="8">
        <v>5408014.0329999998</v>
      </c>
      <c r="F481" s="8">
        <v>56050.061199999996</v>
      </c>
      <c r="G481" s="9">
        <f t="shared" si="8"/>
        <v>5464064.0942000002</v>
      </c>
    </row>
    <row r="482" spans="1:7">
      <c r="A482" s="6">
        <v>477</v>
      </c>
      <c r="B482" s="6">
        <v>477</v>
      </c>
      <c r="C482" s="6" t="s">
        <v>106</v>
      </c>
      <c r="D482" s="6" t="s">
        <v>312</v>
      </c>
      <c r="E482" s="8">
        <v>3611257.4533000002</v>
      </c>
      <c r="F482" s="8">
        <v>37428.009599999998</v>
      </c>
      <c r="G482" s="9">
        <f t="shared" si="8"/>
        <v>3648685.4629000002</v>
      </c>
    </row>
    <row r="483" spans="1:7">
      <c r="A483" s="6">
        <v>478</v>
      </c>
      <c r="B483" s="6">
        <v>478</v>
      </c>
      <c r="C483" s="6" t="s">
        <v>106</v>
      </c>
      <c r="D483" s="6" t="s">
        <v>314</v>
      </c>
      <c r="E483" s="8">
        <v>5235500.2932000002</v>
      </c>
      <c r="F483" s="8">
        <v>54262.084000000003</v>
      </c>
      <c r="G483" s="9">
        <f t="shared" si="8"/>
        <v>5289762.3772</v>
      </c>
    </row>
    <row r="484" spans="1:7">
      <c r="A484" s="6">
        <v>479</v>
      </c>
      <c r="B484" s="6">
        <v>479</v>
      </c>
      <c r="C484" s="6" t="s">
        <v>106</v>
      </c>
      <c r="D484" s="6" t="s">
        <v>316</v>
      </c>
      <c r="E484" s="8">
        <v>6547841.3437000001</v>
      </c>
      <c r="F484" s="8">
        <v>67863.527300000002</v>
      </c>
      <c r="G484" s="9">
        <f t="shared" si="8"/>
        <v>6615704.8710000003</v>
      </c>
    </row>
    <row r="485" spans="1:7">
      <c r="A485" s="6">
        <v>480</v>
      </c>
      <c r="B485" s="6">
        <v>480</v>
      </c>
      <c r="C485" s="6" t="s">
        <v>106</v>
      </c>
      <c r="D485" s="6" t="s">
        <v>319</v>
      </c>
      <c r="E485" s="8">
        <v>4946085.5307999998</v>
      </c>
      <c r="F485" s="8">
        <v>51262.514300000003</v>
      </c>
      <c r="G485" s="9">
        <f t="shared" si="8"/>
        <v>4997348.0450999998</v>
      </c>
    </row>
    <row r="486" spans="1:7">
      <c r="A486" s="6">
        <v>481</v>
      </c>
      <c r="B486" s="6">
        <v>481</v>
      </c>
      <c r="C486" s="6" t="s">
        <v>106</v>
      </c>
      <c r="D486" s="6" t="s">
        <v>320</v>
      </c>
      <c r="E486" s="8">
        <v>4683181.0234000003</v>
      </c>
      <c r="F486" s="8">
        <v>48537.703699999998</v>
      </c>
      <c r="G486" s="9">
        <f t="shared" si="8"/>
        <v>4731718.7271000007</v>
      </c>
    </row>
    <row r="487" spans="1:7">
      <c r="A487" s="6">
        <v>482</v>
      </c>
      <c r="B487" s="6">
        <v>482</v>
      </c>
      <c r="C487" s="6" t="s">
        <v>106</v>
      </c>
      <c r="D487" s="6" t="s">
        <v>322</v>
      </c>
      <c r="E487" s="8">
        <v>5021502.2982000001</v>
      </c>
      <c r="F487" s="8">
        <v>52044.153200000001</v>
      </c>
      <c r="G487" s="9">
        <f t="shared" si="8"/>
        <v>5073546.4513999997</v>
      </c>
    </row>
    <row r="488" spans="1:7">
      <c r="A488" s="6">
        <v>483</v>
      </c>
      <c r="B488" s="6">
        <v>483</v>
      </c>
      <c r="C488" s="6" t="s">
        <v>106</v>
      </c>
      <c r="D488" s="6" t="s">
        <v>324</v>
      </c>
      <c r="E488" s="8">
        <v>4913366.5733000003</v>
      </c>
      <c r="F488" s="8">
        <v>50923.406499999997</v>
      </c>
      <c r="G488" s="9">
        <f t="shared" si="8"/>
        <v>4964289.9797999999</v>
      </c>
    </row>
    <row r="489" spans="1:7">
      <c r="A489" s="6">
        <v>484</v>
      </c>
      <c r="B489" s="6">
        <v>484</v>
      </c>
      <c r="C489" s="6" t="s">
        <v>107</v>
      </c>
      <c r="D489" s="6" t="s">
        <v>328</v>
      </c>
      <c r="E489" s="8">
        <v>4243441.3507000003</v>
      </c>
      <c r="F489" s="8">
        <v>43980.1276</v>
      </c>
      <c r="G489" s="9">
        <f t="shared" si="8"/>
        <v>4287421.4783000005</v>
      </c>
    </row>
    <row r="490" spans="1:7">
      <c r="A490" s="6">
        <v>485</v>
      </c>
      <c r="B490" s="6">
        <v>485</v>
      </c>
      <c r="C490" s="6" t="s">
        <v>107</v>
      </c>
      <c r="D490" s="6" t="s">
        <v>330</v>
      </c>
      <c r="E490" s="8">
        <v>6978093.3028999995</v>
      </c>
      <c r="F490" s="8">
        <v>72322.770300000004</v>
      </c>
      <c r="G490" s="9">
        <f t="shared" si="8"/>
        <v>7050416.0731999995</v>
      </c>
    </row>
    <row r="491" spans="1:7">
      <c r="A491" s="6">
        <v>486</v>
      </c>
      <c r="B491" s="6">
        <v>486</v>
      </c>
      <c r="C491" s="6" t="s">
        <v>107</v>
      </c>
      <c r="D491" s="6" t="s">
        <v>332</v>
      </c>
      <c r="E491" s="8">
        <v>5348270.4956999999</v>
      </c>
      <c r="F491" s="8">
        <v>55430.863700000002</v>
      </c>
      <c r="G491" s="9">
        <f t="shared" si="8"/>
        <v>5403701.3593999995</v>
      </c>
    </row>
    <row r="492" spans="1:7">
      <c r="A492" s="6">
        <v>487</v>
      </c>
      <c r="B492" s="6">
        <v>487</v>
      </c>
      <c r="C492" s="6" t="s">
        <v>107</v>
      </c>
      <c r="D492" s="6" t="s">
        <v>97</v>
      </c>
      <c r="E492" s="8">
        <v>3256977.7524999999</v>
      </c>
      <c r="F492" s="8">
        <v>33756.162799999998</v>
      </c>
      <c r="G492" s="9">
        <f t="shared" si="8"/>
        <v>3290733.9153</v>
      </c>
    </row>
    <row r="493" spans="1:7">
      <c r="A493" s="6">
        <v>488</v>
      </c>
      <c r="B493" s="6">
        <v>488</v>
      </c>
      <c r="C493" s="6" t="s">
        <v>107</v>
      </c>
      <c r="D493" s="6" t="s">
        <v>335</v>
      </c>
      <c r="E493" s="8">
        <v>5651196.2927000001</v>
      </c>
      <c r="F493" s="8">
        <v>58570.465300000003</v>
      </c>
      <c r="G493" s="9">
        <f t="shared" si="8"/>
        <v>5709766.7580000004</v>
      </c>
    </row>
    <row r="494" spans="1:7">
      <c r="A494" s="6">
        <v>489</v>
      </c>
      <c r="B494" s="6">
        <v>489</v>
      </c>
      <c r="C494" s="6" t="s">
        <v>107</v>
      </c>
      <c r="D494" s="6" t="s">
        <v>337</v>
      </c>
      <c r="E494" s="8">
        <v>4857131.3406999996</v>
      </c>
      <c r="F494" s="8">
        <v>50340.57</v>
      </c>
      <c r="G494" s="9">
        <f t="shared" si="8"/>
        <v>4907471.9106999999</v>
      </c>
    </row>
    <row r="495" spans="1:7">
      <c r="A495" s="6">
        <v>490</v>
      </c>
      <c r="B495" s="6">
        <v>490</v>
      </c>
      <c r="C495" s="6" t="s">
        <v>107</v>
      </c>
      <c r="D495" s="6" t="s">
        <v>339</v>
      </c>
      <c r="E495" s="8">
        <v>4909477.7074999996</v>
      </c>
      <c r="F495" s="8">
        <v>50883.101300000002</v>
      </c>
      <c r="G495" s="9">
        <f t="shared" si="8"/>
        <v>4960360.8087999998</v>
      </c>
    </row>
    <row r="496" spans="1:7">
      <c r="A496" s="6">
        <v>491</v>
      </c>
      <c r="B496" s="6">
        <v>491</v>
      </c>
      <c r="C496" s="6" t="s">
        <v>107</v>
      </c>
      <c r="D496" s="6" t="s">
        <v>341</v>
      </c>
      <c r="E496" s="8">
        <v>5789351.3403000003</v>
      </c>
      <c r="F496" s="8">
        <v>60002.34</v>
      </c>
      <c r="G496" s="9">
        <f t="shared" si="8"/>
        <v>5849353.6803000001</v>
      </c>
    </row>
    <row r="497" spans="1:7">
      <c r="A497" s="6">
        <v>492</v>
      </c>
      <c r="B497" s="6">
        <v>492</v>
      </c>
      <c r="C497" s="6" t="s">
        <v>107</v>
      </c>
      <c r="D497" s="6" t="s">
        <v>343</v>
      </c>
      <c r="E497" s="8">
        <v>4185321.4627999999</v>
      </c>
      <c r="F497" s="8">
        <v>43377.758000000002</v>
      </c>
      <c r="G497" s="9">
        <f t="shared" si="8"/>
        <v>4228699.2208000002</v>
      </c>
    </row>
    <row r="498" spans="1:7">
      <c r="A498" s="6">
        <v>493</v>
      </c>
      <c r="B498" s="6">
        <v>493</v>
      </c>
      <c r="C498" s="6" t="s">
        <v>107</v>
      </c>
      <c r="D498" s="6" t="s">
        <v>345</v>
      </c>
      <c r="E498" s="8">
        <v>5565753.8346999995</v>
      </c>
      <c r="F498" s="8">
        <v>57684.917399999998</v>
      </c>
      <c r="G498" s="9">
        <f t="shared" si="8"/>
        <v>5623438.7520999992</v>
      </c>
    </row>
    <row r="499" spans="1:7">
      <c r="A499" s="6">
        <v>494</v>
      </c>
      <c r="B499" s="6">
        <v>494</v>
      </c>
      <c r="C499" s="6" t="s">
        <v>107</v>
      </c>
      <c r="D499" s="6" t="s">
        <v>347</v>
      </c>
      <c r="E499" s="8">
        <v>4412136.4413000001</v>
      </c>
      <c r="F499" s="8">
        <v>45728.527300000002</v>
      </c>
      <c r="G499" s="9">
        <f t="shared" si="8"/>
        <v>4457864.9686000003</v>
      </c>
    </row>
    <row r="500" spans="1:7">
      <c r="A500" s="6">
        <v>495</v>
      </c>
      <c r="B500" s="6">
        <v>495</v>
      </c>
      <c r="C500" s="6" t="s">
        <v>107</v>
      </c>
      <c r="D500" s="6" t="s">
        <v>349</v>
      </c>
      <c r="E500" s="8">
        <v>3919004.4249</v>
      </c>
      <c r="F500" s="8">
        <v>40617.579100000003</v>
      </c>
      <c r="G500" s="9">
        <f t="shared" si="8"/>
        <v>3959622.0040000002</v>
      </c>
    </row>
    <row r="501" spans="1:7">
      <c r="A501" s="6">
        <v>496</v>
      </c>
      <c r="B501" s="6">
        <v>496</v>
      </c>
      <c r="C501" s="6" t="s">
        <v>107</v>
      </c>
      <c r="D501" s="6" t="s">
        <v>351</v>
      </c>
      <c r="E501" s="8">
        <v>3279096.9733000002</v>
      </c>
      <c r="F501" s="8">
        <v>33985.412199999999</v>
      </c>
      <c r="G501" s="9">
        <f t="shared" si="8"/>
        <v>3313082.3855000003</v>
      </c>
    </row>
    <row r="502" spans="1:7">
      <c r="A502" s="6">
        <v>497</v>
      </c>
      <c r="B502" s="6">
        <v>497</v>
      </c>
      <c r="C502" s="6" t="s">
        <v>107</v>
      </c>
      <c r="D502" s="6" t="s">
        <v>353</v>
      </c>
      <c r="E502" s="8">
        <v>3265192.0243000002</v>
      </c>
      <c r="F502" s="8">
        <v>33841.297700000003</v>
      </c>
      <c r="G502" s="9">
        <f t="shared" si="8"/>
        <v>3299033.3220000002</v>
      </c>
    </row>
    <row r="503" spans="1:7">
      <c r="A503" s="6">
        <v>498</v>
      </c>
      <c r="B503" s="6">
        <v>498</v>
      </c>
      <c r="C503" s="6" t="s">
        <v>107</v>
      </c>
      <c r="D503" s="6" t="s">
        <v>355</v>
      </c>
      <c r="E503" s="8">
        <v>3728306.1055999999</v>
      </c>
      <c r="F503" s="8">
        <v>38641.1322</v>
      </c>
      <c r="G503" s="9">
        <f t="shared" si="8"/>
        <v>3766947.2377999998</v>
      </c>
    </row>
    <row r="504" spans="1:7">
      <c r="A504" s="6">
        <v>499</v>
      </c>
      <c r="B504" s="6">
        <v>499</v>
      </c>
      <c r="C504" s="6" t="s">
        <v>107</v>
      </c>
      <c r="D504" s="6" t="s">
        <v>357</v>
      </c>
      <c r="E504" s="8">
        <v>4512540.53</v>
      </c>
      <c r="F504" s="8">
        <v>46769.1414</v>
      </c>
      <c r="G504" s="9">
        <f t="shared" si="8"/>
        <v>4559309.6714000003</v>
      </c>
    </row>
    <row r="505" spans="1:7">
      <c r="A505" s="6">
        <v>500</v>
      </c>
      <c r="B505" s="6">
        <v>500</v>
      </c>
      <c r="C505" s="6" t="s">
        <v>108</v>
      </c>
      <c r="D505" s="6" t="s">
        <v>362</v>
      </c>
      <c r="E505" s="8">
        <v>6332503.9619000005</v>
      </c>
      <c r="F505" s="8">
        <v>65631.714800000002</v>
      </c>
      <c r="G505" s="9">
        <f t="shared" si="8"/>
        <v>6398135.6767000007</v>
      </c>
    </row>
    <row r="506" spans="1:7">
      <c r="A506" s="6">
        <v>501</v>
      </c>
      <c r="B506" s="6">
        <v>501</v>
      </c>
      <c r="C506" s="6" t="s">
        <v>108</v>
      </c>
      <c r="D506" s="6" t="s">
        <v>364</v>
      </c>
      <c r="E506" s="8">
        <v>8139596.8827</v>
      </c>
      <c r="F506" s="8">
        <v>84360.894899999999</v>
      </c>
      <c r="G506" s="9">
        <f t="shared" si="8"/>
        <v>8223957.7775999997</v>
      </c>
    </row>
    <row r="507" spans="1:7">
      <c r="A507" s="6">
        <v>502</v>
      </c>
      <c r="B507" s="6">
        <v>502</v>
      </c>
      <c r="C507" s="6" t="s">
        <v>108</v>
      </c>
      <c r="D507" s="6" t="s">
        <v>366</v>
      </c>
      <c r="E507" s="8">
        <v>13126652.159600001</v>
      </c>
      <c r="F507" s="8">
        <v>136048.03030000001</v>
      </c>
      <c r="G507" s="9">
        <f t="shared" si="8"/>
        <v>13262700.189900002</v>
      </c>
    </row>
    <row r="508" spans="1:7">
      <c r="A508" s="6">
        <v>503</v>
      </c>
      <c r="B508" s="6">
        <v>503</v>
      </c>
      <c r="C508" s="6" t="s">
        <v>108</v>
      </c>
      <c r="D508" s="6" t="s">
        <v>368</v>
      </c>
      <c r="E508" s="8">
        <v>5130466.75</v>
      </c>
      <c r="F508" s="8">
        <v>53173.489099999999</v>
      </c>
      <c r="G508" s="9">
        <f t="shared" si="8"/>
        <v>5183640.2390999999</v>
      </c>
    </row>
    <row r="509" spans="1:7">
      <c r="A509" s="6">
        <v>504</v>
      </c>
      <c r="B509" s="6">
        <v>504</v>
      </c>
      <c r="C509" s="6" t="s">
        <v>108</v>
      </c>
      <c r="D509" s="6" t="s">
        <v>370</v>
      </c>
      <c r="E509" s="8">
        <v>4313419.7340000002</v>
      </c>
      <c r="F509" s="8">
        <v>44705.4018</v>
      </c>
      <c r="G509" s="9">
        <f t="shared" si="8"/>
        <v>4358125.1358000003</v>
      </c>
    </row>
    <row r="510" spans="1:7">
      <c r="A510" s="6">
        <v>505</v>
      </c>
      <c r="B510" s="6">
        <v>505</v>
      </c>
      <c r="C510" s="6" t="s">
        <v>108</v>
      </c>
      <c r="D510" s="6" t="s">
        <v>372</v>
      </c>
      <c r="E510" s="8">
        <v>4822244.1259000003</v>
      </c>
      <c r="F510" s="8">
        <v>49978.989800000003</v>
      </c>
      <c r="G510" s="9">
        <f t="shared" si="8"/>
        <v>4872223.1157</v>
      </c>
    </row>
    <row r="511" spans="1:7">
      <c r="A511" s="6">
        <v>506</v>
      </c>
      <c r="B511" s="6">
        <v>506</v>
      </c>
      <c r="C511" s="6" t="s">
        <v>108</v>
      </c>
      <c r="D511" s="6" t="s">
        <v>374</v>
      </c>
      <c r="E511" s="8">
        <v>4427556.8393999999</v>
      </c>
      <c r="F511" s="8">
        <v>45888.348299999998</v>
      </c>
      <c r="G511" s="9">
        <f t="shared" si="8"/>
        <v>4473445.1876999997</v>
      </c>
    </row>
    <row r="512" spans="1:7">
      <c r="A512" s="6">
        <v>507</v>
      </c>
      <c r="B512" s="6">
        <v>507</v>
      </c>
      <c r="C512" s="6" t="s">
        <v>108</v>
      </c>
      <c r="D512" s="6" t="s">
        <v>376</v>
      </c>
      <c r="E512" s="8">
        <v>5341376.3022999996</v>
      </c>
      <c r="F512" s="8">
        <v>55359.410499999998</v>
      </c>
      <c r="G512" s="9">
        <f t="shared" si="8"/>
        <v>5396735.7127999999</v>
      </c>
    </row>
    <row r="513" spans="1:7">
      <c r="A513" s="6">
        <v>508</v>
      </c>
      <c r="B513" s="6">
        <v>508</v>
      </c>
      <c r="C513" s="6" t="s">
        <v>108</v>
      </c>
      <c r="D513" s="6" t="s">
        <v>379</v>
      </c>
      <c r="E513" s="8">
        <v>3566632.3064000001</v>
      </c>
      <c r="F513" s="8">
        <v>36965.502999999997</v>
      </c>
      <c r="G513" s="9">
        <f t="shared" si="8"/>
        <v>3603597.8094000001</v>
      </c>
    </row>
    <row r="514" spans="1:7">
      <c r="A514" s="6">
        <v>509</v>
      </c>
      <c r="B514" s="6">
        <v>509</v>
      </c>
      <c r="C514" s="6" t="s">
        <v>108</v>
      </c>
      <c r="D514" s="6" t="s">
        <v>381</v>
      </c>
      <c r="E514" s="8">
        <v>6081467.1802000003</v>
      </c>
      <c r="F514" s="8">
        <v>63029.904399999999</v>
      </c>
      <c r="G514" s="9">
        <f t="shared" si="8"/>
        <v>6144497.0846000006</v>
      </c>
    </row>
    <row r="515" spans="1:7">
      <c r="A515" s="6">
        <v>510</v>
      </c>
      <c r="B515" s="6">
        <v>510</v>
      </c>
      <c r="C515" s="6" t="s">
        <v>108</v>
      </c>
      <c r="D515" s="6" t="s">
        <v>383</v>
      </c>
      <c r="E515" s="8">
        <v>5257127.5275999997</v>
      </c>
      <c r="F515" s="8">
        <v>54486.234299999996</v>
      </c>
      <c r="G515" s="9">
        <f t="shared" si="8"/>
        <v>5311613.7618999993</v>
      </c>
    </row>
    <row r="516" spans="1:7">
      <c r="A516" s="6">
        <v>511</v>
      </c>
      <c r="B516" s="6">
        <v>511</v>
      </c>
      <c r="C516" s="6" t="s">
        <v>108</v>
      </c>
      <c r="D516" s="6" t="s">
        <v>385</v>
      </c>
      <c r="E516" s="8">
        <v>7228289.6009999998</v>
      </c>
      <c r="F516" s="8">
        <v>74915.869699999996</v>
      </c>
      <c r="G516" s="9">
        <f t="shared" si="8"/>
        <v>7303205.4706999995</v>
      </c>
    </row>
    <row r="517" spans="1:7">
      <c r="A517" s="6">
        <v>512</v>
      </c>
      <c r="B517" s="6">
        <v>512</v>
      </c>
      <c r="C517" s="6" t="s">
        <v>108</v>
      </c>
      <c r="D517" s="6" t="s">
        <v>387</v>
      </c>
      <c r="E517" s="8">
        <v>7820542.2954000002</v>
      </c>
      <c r="F517" s="8">
        <v>81054.130300000004</v>
      </c>
      <c r="G517" s="9">
        <f t="shared" si="8"/>
        <v>7901596.4257000005</v>
      </c>
    </row>
    <row r="518" spans="1:7">
      <c r="A518" s="6">
        <v>513</v>
      </c>
      <c r="B518" s="6">
        <v>513</v>
      </c>
      <c r="C518" s="6" t="s">
        <v>108</v>
      </c>
      <c r="D518" s="6" t="s">
        <v>389</v>
      </c>
      <c r="E518" s="8">
        <v>4209918.8382000001</v>
      </c>
      <c r="F518" s="8">
        <v>43632.691599999998</v>
      </c>
      <c r="G518" s="9">
        <f t="shared" si="8"/>
        <v>4253551.5297999997</v>
      </c>
    </row>
    <row r="519" spans="1:7">
      <c r="A519" s="6">
        <v>514</v>
      </c>
      <c r="B519" s="6">
        <v>514</v>
      </c>
      <c r="C519" s="6" t="s">
        <v>108</v>
      </c>
      <c r="D519" s="6" t="s">
        <v>391</v>
      </c>
      <c r="E519" s="8">
        <v>5079943.2004000004</v>
      </c>
      <c r="F519" s="8">
        <v>52649.849900000001</v>
      </c>
      <c r="G519" s="9">
        <f t="shared" si="8"/>
        <v>5132593.0503000002</v>
      </c>
    </row>
    <row r="520" spans="1:7">
      <c r="A520" s="6">
        <v>515</v>
      </c>
      <c r="B520" s="6">
        <v>515</v>
      </c>
      <c r="C520" s="6" t="s">
        <v>108</v>
      </c>
      <c r="D520" s="6" t="s">
        <v>393</v>
      </c>
      <c r="E520" s="8">
        <v>7605056.6265000002</v>
      </c>
      <c r="F520" s="8">
        <v>78820.780899999998</v>
      </c>
      <c r="G520" s="9">
        <f t="shared" si="8"/>
        <v>7683877.4073999999</v>
      </c>
    </row>
    <row r="521" spans="1:7">
      <c r="A521" s="6">
        <v>516</v>
      </c>
      <c r="B521" s="6">
        <v>516</v>
      </c>
      <c r="C521" s="6" t="s">
        <v>108</v>
      </c>
      <c r="D521" s="6" t="s">
        <v>395</v>
      </c>
      <c r="E521" s="8">
        <v>7379330.9710999997</v>
      </c>
      <c r="F521" s="8">
        <v>76481.301600000006</v>
      </c>
      <c r="G521" s="9">
        <f t="shared" si="8"/>
        <v>7455812.2726999996</v>
      </c>
    </row>
    <row r="522" spans="1:7">
      <c r="A522" s="6">
        <v>517</v>
      </c>
      <c r="B522" s="6">
        <v>517</v>
      </c>
      <c r="C522" s="6" t="s">
        <v>108</v>
      </c>
      <c r="D522" s="6" t="s">
        <v>397</v>
      </c>
      <c r="E522" s="8">
        <v>7534914.0416999999</v>
      </c>
      <c r="F522" s="8">
        <v>78093.804999999993</v>
      </c>
      <c r="G522" s="9">
        <f t="shared" si="8"/>
        <v>7613007.8466999996</v>
      </c>
    </row>
    <row r="523" spans="1:7">
      <c r="A523" s="6">
        <v>518</v>
      </c>
      <c r="B523" s="6">
        <v>518</v>
      </c>
      <c r="C523" s="6" t="s">
        <v>108</v>
      </c>
      <c r="D523" s="6" t="s">
        <v>399</v>
      </c>
      <c r="E523" s="8">
        <v>5827551.4617999997</v>
      </c>
      <c r="F523" s="8">
        <v>60398.256000000001</v>
      </c>
      <c r="G523" s="9">
        <f t="shared" si="8"/>
        <v>5887949.7177999998</v>
      </c>
    </row>
    <row r="524" spans="1:7">
      <c r="A524" s="6">
        <v>519</v>
      </c>
      <c r="B524" s="6">
        <v>519</v>
      </c>
      <c r="C524" s="6" t="s">
        <v>108</v>
      </c>
      <c r="D524" s="6" t="s">
        <v>401</v>
      </c>
      <c r="E524" s="8">
        <v>6665977.3564999998</v>
      </c>
      <c r="F524" s="8">
        <v>69087.919599999994</v>
      </c>
      <c r="G524" s="9">
        <f t="shared" si="8"/>
        <v>6735065.2760999994</v>
      </c>
    </row>
    <row r="525" spans="1:7">
      <c r="A525" s="6">
        <v>520</v>
      </c>
      <c r="B525" s="6">
        <v>520</v>
      </c>
      <c r="C525" s="6" t="s">
        <v>109</v>
      </c>
      <c r="D525" s="6" t="s">
        <v>405</v>
      </c>
      <c r="E525" s="8">
        <v>4361557.5920000002</v>
      </c>
      <c r="F525" s="8">
        <v>45204.315000000002</v>
      </c>
      <c r="G525" s="9">
        <f t="shared" si="8"/>
        <v>4406761.9070000006</v>
      </c>
    </row>
    <row r="526" spans="1:7">
      <c r="A526" s="6">
        <v>521</v>
      </c>
      <c r="B526" s="6">
        <v>521</v>
      </c>
      <c r="C526" s="6" t="s">
        <v>109</v>
      </c>
      <c r="D526" s="6" t="s">
        <v>407</v>
      </c>
      <c r="E526" s="8">
        <v>4916262.9298999999</v>
      </c>
      <c r="F526" s="8">
        <v>50953.4251</v>
      </c>
      <c r="G526" s="9">
        <f t="shared" si="8"/>
        <v>4967216.3549999995</v>
      </c>
    </row>
    <row r="527" spans="1:7">
      <c r="A527" s="6">
        <v>522</v>
      </c>
      <c r="B527" s="6">
        <v>522</v>
      </c>
      <c r="C527" s="6" t="s">
        <v>109</v>
      </c>
      <c r="D527" s="6" t="s">
        <v>409</v>
      </c>
      <c r="E527" s="8">
        <v>5033816.8250000002</v>
      </c>
      <c r="F527" s="8">
        <v>52171.784200000002</v>
      </c>
      <c r="G527" s="9">
        <f t="shared" si="8"/>
        <v>5085988.6091999998</v>
      </c>
    </row>
    <row r="528" spans="1:7">
      <c r="A528" s="6">
        <v>523</v>
      </c>
      <c r="B528" s="6">
        <v>523</v>
      </c>
      <c r="C528" s="6" t="s">
        <v>109</v>
      </c>
      <c r="D528" s="6" t="s">
        <v>411</v>
      </c>
      <c r="E528" s="8">
        <v>5939217.8711000001</v>
      </c>
      <c r="F528" s="8">
        <v>61555.595699999998</v>
      </c>
      <c r="G528" s="9">
        <f t="shared" si="8"/>
        <v>6000773.4668000005</v>
      </c>
    </row>
    <row r="529" spans="1:7">
      <c r="A529" s="6">
        <v>524</v>
      </c>
      <c r="B529" s="6">
        <v>524</v>
      </c>
      <c r="C529" s="6" t="s">
        <v>109</v>
      </c>
      <c r="D529" s="6" t="s">
        <v>413</v>
      </c>
      <c r="E529" s="8">
        <v>4240857.1502</v>
      </c>
      <c r="F529" s="8">
        <v>43953.344299999997</v>
      </c>
      <c r="G529" s="9">
        <f t="shared" si="8"/>
        <v>4284810.4945</v>
      </c>
    </row>
    <row r="530" spans="1:7">
      <c r="A530" s="6">
        <v>525</v>
      </c>
      <c r="B530" s="6">
        <v>525</v>
      </c>
      <c r="C530" s="6" t="s">
        <v>109</v>
      </c>
      <c r="D530" s="6" t="s">
        <v>415</v>
      </c>
      <c r="E530" s="8">
        <v>3987823.4846000001</v>
      </c>
      <c r="F530" s="8">
        <v>41330.837699999996</v>
      </c>
      <c r="G530" s="9">
        <f t="shared" si="8"/>
        <v>4029154.3223000001</v>
      </c>
    </row>
    <row r="531" spans="1:7">
      <c r="A531" s="6">
        <v>526</v>
      </c>
      <c r="B531" s="6">
        <v>526</v>
      </c>
      <c r="C531" s="6" t="s">
        <v>109</v>
      </c>
      <c r="D531" s="6" t="s">
        <v>417</v>
      </c>
      <c r="E531" s="8">
        <v>4556446.5070000002</v>
      </c>
      <c r="F531" s="8">
        <v>47224.194300000003</v>
      </c>
      <c r="G531" s="9">
        <f t="shared" ref="G531:G594" si="9">E531+F531</f>
        <v>4603670.7012999998</v>
      </c>
    </row>
    <row r="532" spans="1:7">
      <c r="A532" s="6">
        <v>527</v>
      </c>
      <c r="B532" s="6">
        <v>527</v>
      </c>
      <c r="C532" s="6" t="s">
        <v>109</v>
      </c>
      <c r="D532" s="6" t="s">
        <v>419</v>
      </c>
      <c r="E532" s="8">
        <v>7129740.0270999996</v>
      </c>
      <c r="F532" s="8">
        <v>73894.476299999995</v>
      </c>
      <c r="G532" s="9">
        <f t="shared" si="9"/>
        <v>7203634.5033999998</v>
      </c>
    </row>
    <row r="533" spans="1:7">
      <c r="A533" s="6">
        <v>528</v>
      </c>
      <c r="B533" s="6">
        <v>528</v>
      </c>
      <c r="C533" s="6" t="s">
        <v>109</v>
      </c>
      <c r="D533" s="6" t="s">
        <v>421</v>
      </c>
      <c r="E533" s="8">
        <v>6607447.7039000001</v>
      </c>
      <c r="F533" s="8">
        <v>68481.303100000005</v>
      </c>
      <c r="G533" s="9">
        <f t="shared" si="9"/>
        <v>6675929.0070000002</v>
      </c>
    </row>
    <row r="534" spans="1:7">
      <c r="A534" s="6">
        <v>529</v>
      </c>
      <c r="B534" s="6">
        <v>529</v>
      </c>
      <c r="C534" s="6" t="s">
        <v>109</v>
      </c>
      <c r="D534" s="6" t="s">
        <v>423</v>
      </c>
      <c r="E534" s="8">
        <v>5054596.8947000001</v>
      </c>
      <c r="F534" s="8">
        <v>52387.154199999997</v>
      </c>
      <c r="G534" s="9">
        <f t="shared" si="9"/>
        <v>5106984.0488999998</v>
      </c>
    </row>
    <row r="535" spans="1:7">
      <c r="A535" s="6">
        <v>530</v>
      </c>
      <c r="B535" s="6">
        <v>530</v>
      </c>
      <c r="C535" s="6" t="s">
        <v>109</v>
      </c>
      <c r="D535" s="6" t="s">
        <v>404</v>
      </c>
      <c r="E535" s="8">
        <v>4838226.0124000004</v>
      </c>
      <c r="F535" s="8">
        <v>50144.6302</v>
      </c>
      <c r="G535" s="9">
        <f t="shared" si="9"/>
        <v>4888370.6425999999</v>
      </c>
    </row>
    <row r="536" spans="1:7">
      <c r="A536" s="6">
        <v>531</v>
      </c>
      <c r="B536" s="6">
        <v>531</v>
      </c>
      <c r="C536" s="6" t="s">
        <v>109</v>
      </c>
      <c r="D536" s="6" t="s">
        <v>427</v>
      </c>
      <c r="E536" s="8">
        <v>5140267.8702999996</v>
      </c>
      <c r="F536" s="8">
        <v>53275.070500000002</v>
      </c>
      <c r="G536" s="9">
        <f t="shared" si="9"/>
        <v>5193542.9408</v>
      </c>
    </row>
    <row r="537" spans="1:7">
      <c r="A537" s="6">
        <v>532</v>
      </c>
      <c r="B537" s="6">
        <v>532</v>
      </c>
      <c r="C537" s="6" t="s">
        <v>109</v>
      </c>
      <c r="D537" s="6" t="s">
        <v>429</v>
      </c>
      <c r="E537" s="8">
        <v>4126428.2535999999</v>
      </c>
      <c r="F537" s="8">
        <v>42767.373500000002</v>
      </c>
      <c r="G537" s="9">
        <f t="shared" si="9"/>
        <v>4169195.6271000002</v>
      </c>
    </row>
    <row r="538" spans="1:7">
      <c r="A538" s="6">
        <v>533</v>
      </c>
      <c r="B538" s="6">
        <v>533</v>
      </c>
      <c r="C538" s="6" t="s">
        <v>110</v>
      </c>
      <c r="D538" s="6" t="s">
        <v>433</v>
      </c>
      <c r="E538" s="8">
        <v>4537314.5312999999</v>
      </c>
      <c r="F538" s="8">
        <v>47025.905599999998</v>
      </c>
      <c r="G538" s="9">
        <f t="shared" si="9"/>
        <v>4584340.4369000001</v>
      </c>
    </row>
    <row r="539" spans="1:7">
      <c r="A539" s="6">
        <v>534</v>
      </c>
      <c r="B539" s="6">
        <v>534</v>
      </c>
      <c r="C539" s="6" t="s">
        <v>110</v>
      </c>
      <c r="D539" s="6" t="s">
        <v>435</v>
      </c>
      <c r="E539" s="8">
        <v>3895593.8949000002</v>
      </c>
      <c r="F539" s="8">
        <v>40374.946300000003</v>
      </c>
      <c r="G539" s="9">
        <f t="shared" si="9"/>
        <v>3935968.8412000001</v>
      </c>
    </row>
    <row r="540" spans="1:7">
      <c r="A540" s="6">
        <v>535</v>
      </c>
      <c r="B540" s="6">
        <v>535</v>
      </c>
      <c r="C540" s="6" t="s">
        <v>110</v>
      </c>
      <c r="D540" s="6" t="s">
        <v>437</v>
      </c>
      <c r="E540" s="8">
        <v>4461263.7525000004</v>
      </c>
      <c r="F540" s="8">
        <v>46237.695500000002</v>
      </c>
      <c r="G540" s="9">
        <f t="shared" si="9"/>
        <v>4507501.4480000008</v>
      </c>
    </row>
    <row r="541" spans="1:7">
      <c r="A541" s="6">
        <v>536</v>
      </c>
      <c r="B541" s="6">
        <v>536</v>
      </c>
      <c r="C541" s="6" t="s">
        <v>110</v>
      </c>
      <c r="D541" s="6" t="s">
        <v>439</v>
      </c>
      <c r="E541" s="8">
        <v>7262282.0429999996</v>
      </c>
      <c r="F541" s="8">
        <v>75268.176200000002</v>
      </c>
      <c r="G541" s="9">
        <f t="shared" si="9"/>
        <v>7337550.2191999992</v>
      </c>
    </row>
    <row r="542" spans="1:7">
      <c r="A542" s="6">
        <v>537</v>
      </c>
      <c r="B542" s="6">
        <v>537</v>
      </c>
      <c r="C542" s="6" t="s">
        <v>110</v>
      </c>
      <c r="D542" s="6" t="s">
        <v>441</v>
      </c>
      <c r="E542" s="8">
        <v>4359226.2081000004</v>
      </c>
      <c r="F542" s="8">
        <v>45180.151899999997</v>
      </c>
      <c r="G542" s="9">
        <f t="shared" si="9"/>
        <v>4404406.3600000003</v>
      </c>
    </row>
    <row r="543" spans="1:7">
      <c r="A543" s="6">
        <v>538</v>
      </c>
      <c r="B543" s="6">
        <v>538</v>
      </c>
      <c r="C543" s="6" t="s">
        <v>110</v>
      </c>
      <c r="D543" s="6" t="s">
        <v>443</v>
      </c>
      <c r="E543" s="8">
        <v>4591189.0983999996</v>
      </c>
      <c r="F543" s="8">
        <v>47584.275500000003</v>
      </c>
      <c r="G543" s="9">
        <f t="shared" si="9"/>
        <v>4638773.3739</v>
      </c>
    </row>
    <row r="544" spans="1:7">
      <c r="A544" s="6">
        <v>539</v>
      </c>
      <c r="B544" s="6">
        <v>539</v>
      </c>
      <c r="C544" s="6" t="s">
        <v>110</v>
      </c>
      <c r="D544" s="6" t="s">
        <v>445</v>
      </c>
      <c r="E544" s="8">
        <v>4348717.7503000004</v>
      </c>
      <c r="F544" s="8">
        <v>45071.239600000001</v>
      </c>
      <c r="G544" s="9">
        <f t="shared" si="9"/>
        <v>4393788.9899000004</v>
      </c>
    </row>
    <row r="545" spans="1:7">
      <c r="A545" s="6">
        <v>540</v>
      </c>
      <c r="B545" s="6">
        <v>540</v>
      </c>
      <c r="C545" s="6" t="s">
        <v>110</v>
      </c>
      <c r="D545" s="6" t="s">
        <v>447</v>
      </c>
      <c r="E545" s="8">
        <v>3885854.8341999999</v>
      </c>
      <c r="F545" s="8">
        <v>40274.008199999997</v>
      </c>
      <c r="G545" s="9">
        <f t="shared" si="9"/>
        <v>3926128.8424</v>
      </c>
    </row>
    <row r="546" spans="1:7">
      <c r="A546" s="6">
        <v>541</v>
      </c>
      <c r="B546" s="6">
        <v>541</v>
      </c>
      <c r="C546" s="6" t="s">
        <v>110</v>
      </c>
      <c r="D546" s="6" t="s">
        <v>449</v>
      </c>
      <c r="E546" s="8">
        <v>4193061.0624000002</v>
      </c>
      <c r="F546" s="8">
        <v>43457.9732</v>
      </c>
      <c r="G546" s="9">
        <f t="shared" si="9"/>
        <v>4236519.0356000001</v>
      </c>
    </row>
    <row r="547" spans="1:7">
      <c r="A547" s="6">
        <v>542</v>
      </c>
      <c r="B547" s="6">
        <v>542</v>
      </c>
      <c r="C547" s="6" t="s">
        <v>110</v>
      </c>
      <c r="D547" s="6" t="s">
        <v>451</v>
      </c>
      <c r="E547" s="8">
        <v>4617738.0909000002</v>
      </c>
      <c r="F547" s="8">
        <v>47859.436199999996</v>
      </c>
      <c r="G547" s="9">
        <f t="shared" si="9"/>
        <v>4665597.5271000005</v>
      </c>
    </row>
    <row r="548" spans="1:7">
      <c r="A548" s="6">
        <v>543</v>
      </c>
      <c r="B548" s="6">
        <v>543</v>
      </c>
      <c r="C548" s="6" t="s">
        <v>110</v>
      </c>
      <c r="D548" s="6" t="s">
        <v>453</v>
      </c>
      <c r="E548" s="8">
        <v>4510582.1212999998</v>
      </c>
      <c r="F548" s="8">
        <v>46748.8439</v>
      </c>
      <c r="G548" s="9">
        <f t="shared" si="9"/>
        <v>4557330.9651999995</v>
      </c>
    </row>
    <row r="549" spans="1:7">
      <c r="A549" s="6">
        <v>544</v>
      </c>
      <c r="B549" s="6">
        <v>544</v>
      </c>
      <c r="C549" s="6" t="s">
        <v>110</v>
      </c>
      <c r="D549" s="6" t="s">
        <v>455</v>
      </c>
      <c r="E549" s="8">
        <v>5248607.2972999997</v>
      </c>
      <c r="F549" s="8">
        <v>54397.928399999997</v>
      </c>
      <c r="G549" s="9">
        <f t="shared" si="9"/>
        <v>5303005.2256999994</v>
      </c>
    </row>
    <row r="550" spans="1:7">
      <c r="A550" s="6">
        <v>545</v>
      </c>
      <c r="B550" s="6">
        <v>545</v>
      </c>
      <c r="C550" s="6" t="s">
        <v>110</v>
      </c>
      <c r="D550" s="6" t="s">
        <v>457</v>
      </c>
      <c r="E550" s="8">
        <v>5376521.4396000002</v>
      </c>
      <c r="F550" s="8">
        <v>55723.663800000002</v>
      </c>
      <c r="G550" s="9">
        <f t="shared" si="9"/>
        <v>5432245.1034000004</v>
      </c>
    </row>
    <row r="551" spans="1:7">
      <c r="A551" s="6">
        <v>546</v>
      </c>
      <c r="B551" s="6">
        <v>546</v>
      </c>
      <c r="C551" s="6" t="s">
        <v>110</v>
      </c>
      <c r="D551" s="6" t="s">
        <v>459</v>
      </c>
      <c r="E551" s="8">
        <v>5953236.1574999997</v>
      </c>
      <c r="F551" s="8">
        <v>61700.8848</v>
      </c>
      <c r="G551" s="9">
        <f t="shared" si="9"/>
        <v>6014937.0422999999</v>
      </c>
    </row>
    <row r="552" spans="1:7">
      <c r="A552" s="6">
        <v>547</v>
      </c>
      <c r="B552" s="6">
        <v>547</v>
      </c>
      <c r="C552" s="6" t="s">
        <v>110</v>
      </c>
      <c r="D552" s="6" t="s">
        <v>461</v>
      </c>
      <c r="E552" s="8">
        <v>7024448.5220999997</v>
      </c>
      <c r="F552" s="8">
        <v>72803.207800000004</v>
      </c>
      <c r="G552" s="9">
        <f t="shared" si="9"/>
        <v>7097251.7298999997</v>
      </c>
    </row>
    <row r="553" spans="1:7">
      <c r="A553" s="6">
        <v>548</v>
      </c>
      <c r="B553" s="6">
        <v>548</v>
      </c>
      <c r="C553" s="6" t="s">
        <v>110</v>
      </c>
      <c r="D553" s="6" t="s">
        <v>463</v>
      </c>
      <c r="E553" s="8">
        <v>4448809.4759999998</v>
      </c>
      <c r="F553" s="8">
        <v>46108.616199999997</v>
      </c>
      <c r="G553" s="9">
        <f t="shared" si="9"/>
        <v>4494918.0921999998</v>
      </c>
    </row>
    <row r="554" spans="1:7">
      <c r="A554" s="6">
        <v>549</v>
      </c>
      <c r="B554" s="6">
        <v>549</v>
      </c>
      <c r="C554" s="6" t="s">
        <v>110</v>
      </c>
      <c r="D554" s="6" t="s">
        <v>465</v>
      </c>
      <c r="E554" s="8">
        <v>6038373.0475000003</v>
      </c>
      <c r="F554" s="8">
        <v>62583.265599999999</v>
      </c>
      <c r="G554" s="9">
        <f t="shared" si="9"/>
        <v>6100956.3130999999</v>
      </c>
    </row>
    <row r="555" spans="1:7">
      <c r="A555" s="6">
        <v>550</v>
      </c>
      <c r="B555" s="6">
        <v>550</v>
      </c>
      <c r="C555" s="6" t="s">
        <v>110</v>
      </c>
      <c r="D555" s="6" t="s">
        <v>467</v>
      </c>
      <c r="E555" s="8">
        <v>4078791.2546000001</v>
      </c>
      <c r="F555" s="8">
        <v>42273.651299999998</v>
      </c>
      <c r="G555" s="9">
        <f t="shared" si="9"/>
        <v>4121064.9059000001</v>
      </c>
    </row>
    <row r="556" spans="1:7">
      <c r="A556" s="6">
        <v>551</v>
      </c>
      <c r="B556" s="6">
        <v>551</v>
      </c>
      <c r="C556" s="6" t="s">
        <v>110</v>
      </c>
      <c r="D556" s="6" t="s">
        <v>469</v>
      </c>
      <c r="E556" s="8">
        <v>4694218.9549000002</v>
      </c>
      <c r="F556" s="8">
        <v>48652.1037</v>
      </c>
      <c r="G556" s="9">
        <f t="shared" si="9"/>
        <v>4742871.0586000001</v>
      </c>
    </row>
    <row r="557" spans="1:7">
      <c r="A557" s="6">
        <v>552</v>
      </c>
      <c r="B557" s="6">
        <v>552</v>
      </c>
      <c r="C557" s="6" t="s">
        <v>110</v>
      </c>
      <c r="D557" s="6" t="s">
        <v>471</v>
      </c>
      <c r="E557" s="8">
        <v>5414255.8426999999</v>
      </c>
      <c r="F557" s="8">
        <v>56114.752899999999</v>
      </c>
      <c r="G557" s="9">
        <f t="shared" si="9"/>
        <v>5470370.5955999997</v>
      </c>
    </row>
    <row r="558" spans="1:7">
      <c r="A558" s="6">
        <v>553</v>
      </c>
      <c r="B558" s="6">
        <v>553</v>
      </c>
      <c r="C558" s="6" t="s">
        <v>110</v>
      </c>
      <c r="D558" s="6" t="s">
        <v>473</v>
      </c>
      <c r="E558" s="8">
        <v>5093355.6179999998</v>
      </c>
      <c r="F558" s="8">
        <v>52788.859700000001</v>
      </c>
      <c r="G558" s="9">
        <f t="shared" si="9"/>
        <v>5146144.4776999997</v>
      </c>
    </row>
    <row r="559" spans="1:7">
      <c r="A559" s="6">
        <v>554</v>
      </c>
      <c r="B559" s="6">
        <v>554</v>
      </c>
      <c r="C559" s="6" t="s">
        <v>110</v>
      </c>
      <c r="D559" s="6" t="s">
        <v>475</v>
      </c>
      <c r="E559" s="8">
        <v>6021126.7353999997</v>
      </c>
      <c r="F559" s="8">
        <v>62404.520400000001</v>
      </c>
      <c r="G559" s="9">
        <f t="shared" si="9"/>
        <v>6083531.2557999995</v>
      </c>
    </row>
    <row r="560" spans="1:7">
      <c r="A560" s="6">
        <v>555</v>
      </c>
      <c r="B560" s="6">
        <v>555</v>
      </c>
      <c r="C560" s="6" t="s">
        <v>110</v>
      </c>
      <c r="D560" s="6" t="s">
        <v>477</v>
      </c>
      <c r="E560" s="8">
        <v>4403401.176</v>
      </c>
      <c r="F560" s="8">
        <v>45637.9928</v>
      </c>
      <c r="G560" s="9">
        <f t="shared" si="9"/>
        <v>4449039.1688000001</v>
      </c>
    </row>
    <row r="561" spans="1:7">
      <c r="A561" s="6">
        <v>556</v>
      </c>
      <c r="B561" s="6">
        <v>556</v>
      </c>
      <c r="C561" s="6" t="s">
        <v>110</v>
      </c>
      <c r="D561" s="6" t="s">
        <v>479</v>
      </c>
      <c r="E561" s="8">
        <v>3583669.6168999998</v>
      </c>
      <c r="F561" s="8">
        <v>37142.0821</v>
      </c>
      <c r="G561" s="9">
        <f t="shared" si="9"/>
        <v>3620811.699</v>
      </c>
    </row>
    <row r="562" spans="1:7">
      <c r="A562" s="6">
        <v>557</v>
      </c>
      <c r="B562" s="6">
        <v>557</v>
      </c>
      <c r="C562" s="6" t="s">
        <v>110</v>
      </c>
      <c r="D562" s="6" t="s">
        <v>481</v>
      </c>
      <c r="E562" s="8">
        <v>3994683.1801</v>
      </c>
      <c r="F562" s="8">
        <v>41401.933400000002</v>
      </c>
      <c r="G562" s="9">
        <f t="shared" si="9"/>
        <v>4036085.1135</v>
      </c>
    </row>
    <row r="563" spans="1:7">
      <c r="A563" s="6">
        <v>558</v>
      </c>
      <c r="B563" s="6">
        <v>558</v>
      </c>
      <c r="C563" s="6" t="s">
        <v>111</v>
      </c>
      <c r="D563" s="6" t="s">
        <v>486</v>
      </c>
      <c r="E563" s="8">
        <v>4484889.7265999997</v>
      </c>
      <c r="F563" s="8">
        <v>46482.561300000001</v>
      </c>
      <c r="G563" s="9">
        <f t="shared" si="9"/>
        <v>4531372.2878999999</v>
      </c>
    </row>
    <row r="564" spans="1:7">
      <c r="A564" s="6">
        <v>559</v>
      </c>
      <c r="B564" s="6">
        <v>559</v>
      </c>
      <c r="C564" s="6" t="s">
        <v>111</v>
      </c>
      <c r="D564" s="6" t="s">
        <v>488</v>
      </c>
      <c r="E564" s="8">
        <v>4629962.4055000003</v>
      </c>
      <c r="F564" s="8">
        <v>47986.1322</v>
      </c>
      <c r="G564" s="9">
        <f t="shared" si="9"/>
        <v>4677948.5377000002</v>
      </c>
    </row>
    <row r="565" spans="1:7">
      <c r="A565" s="6">
        <v>560</v>
      </c>
      <c r="B565" s="6">
        <v>560</v>
      </c>
      <c r="C565" s="6" t="s">
        <v>111</v>
      </c>
      <c r="D565" s="6" t="s">
        <v>490</v>
      </c>
      <c r="E565" s="8">
        <v>7116405.4899000004</v>
      </c>
      <c r="F565" s="8">
        <v>73756.273700000005</v>
      </c>
      <c r="G565" s="9">
        <f t="shared" si="9"/>
        <v>7190161.7636000002</v>
      </c>
    </row>
    <row r="566" spans="1:7">
      <c r="A566" s="6">
        <v>561</v>
      </c>
      <c r="B566" s="6">
        <v>561</v>
      </c>
      <c r="C566" s="6" t="s">
        <v>111</v>
      </c>
      <c r="D566" s="6" t="s">
        <v>492</v>
      </c>
      <c r="E566" s="8">
        <v>4679096.3503</v>
      </c>
      <c r="F566" s="8">
        <v>48495.369100000004</v>
      </c>
      <c r="G566" s="9">
        <f t="shared" si="9"/>
        <v>4727591.7193999998</v>
      </c>
    </row>
    <row r="567" spans="1:7">
      <c r="A567" s="6">
        <v>562</v>
      </c>
      <c r="B567" s="6">
        <v>562</v>
      </c>
      <c r="C567" s="6" t="s">
        <v>111</v>
      </c>
      <c r="D567" s="6" t="s">
        <v>494</v>
      </c>
      <c r="E567" s="8">
        <v>4193306.3168000001</v>
      </c>
      <c r="F567" s="8">
        <v>43460.515099999997</v>
      </c>
      <c r="G567" s="9">
        <f t="shared" si="9"/>
        <v>4236766.8319000006</v>
      </c>
    </row>
    <row r="568" spans="1:7">
      <c r="A568" s="6">
        <v>563</v>
      </c>
      <c r="B568" s="6">
        <v>563</v>
      </c>
      <c r="C568" s="6" t="s">
        <v>111</v>
      </c>
      <c r="D568" s="6" t="s">
        <v>496</v>
      </c>
      <c r="E568" s="8">
        <v>3189742.4056000002</v>
      </c>
      <c r="F568" s="8">
        <v>33059.318299999999</v>
      </c>
      <c r="G568" s="9">
        <f t="shared" si="9"/>
        <v>3222801.7239000001</v>
      </c>
    </row>
    <row r="569" spans="1:7">
      <c r="A569" s="6">
        <v>564</v>
      </c>
      <c r="B569" s="6">
        <v>564</v>
      </c>
      <c r="C569" s="6" t="s">
        <v>111</v>
      </c>
      <c r="D569" s="6" t="s">
        <v>498</v>
      </c>
      <c r="E569" s="8">
        <v>3107372.7699000002</v>
      </c>
      <c r="F569" s="8">
        <v>32205.617999999999</v>
      </c>
      <c r="G569" s="9">
        <f t="shared" si="9"/>
        <v>3139578.3879</v>
      </c>
    </row>
    <row r="570" spans="1:7">
      <c r="A570" s="6">
        <v>565</v>
      </c>
      <c r="B570" s="6">
        <v>565</v>
      </c>
      <c r="C570" s="6" t="s">
        <v>111</v>
      </c>
      <c r="D570" s="6" t="s">
        <v>500</v>
      </c>
      <c r="E570" s="8">
        <v>6977473.8679999998</v>
      </c>
      <c r="F570" s="8">
        <v>72316.350300000006</v>
      </c>
      <c r="G570" s="9">
        <f t="shared" si="9"/>
        <v>7049790.2182999998</v>
      </c>
    </row>
    <row r="571" spans="1:7">
      <c r="A571" s="6">
        <v>566</v>
      </c>
      <c r="B571" s="6">
        <v>566</v>
      </c>
      <c r="C571" s="6" t="s">
        <v>111</v>
      </c>
      <c r="D571" s="6" t="s">
        <v>502</v>
      </c>
      <c r="E571" s="8">
        <v>4152464.5858</v>
      </c>
      <c r="F571" s="8">
        <v>43037.220800000003</v>
      </c>
      <c r="G571" s="9">
        <f t="shared" si="9"/>
        <v>4195501.8065999998</v>
      </c>
    </row>
    <row r="572" spans="1:7">
      <c r="A572" s="6">
        <v>567</v>
      </c>
      <c r="B572" s="6">
        <v>567</v>
      </c>
      <c r="C572" s="6" t="s">
        <v>111</v>
      </c>
      <c r="D572" s="6" t="s">
        <v>504</v>
      </c>
      <c r="E572" s="8">
        <v>5188098.4675000003</v>
      </c>
      <c r="F572" s="8">
        <v>53770.799200000001</v>
      </c>
      <c r="G572" s="9">
        <f t="shared" si="9"/>
        <v>5241869.2667000005</v>
      </c>
    </row>
    <row r="573" spans="1:7">
      <c r="A573" s="6">
        <v>568</v>
      </c>
      <c r="B573" s="6">
        <v>568</v>
      </c>
      <c r="C573" s="6" t="s">
        <v>111</v>
      </c>
      <c r="D573" s="6" t="s">
        <v>506</v>
      </c>
      <c r="E573" s="8">
        <v>4002620.2379999999</v>
      </c>
      <c r="F573" s="8">
        <v>41484.195099999997</v>
      </c>
      <c r="G573" s="9">
        <f t="shared" si="9"/>
        <v>4044104.4331</v>
      </c>
    </row>
    <row r="574" spans="1:7">
      <c r="A574" s="6">
        <v>569</v>
      </c>
      <c r="B574" s="6">
        <v>569</v>
      </c>
      <c r="C574" s="6" t="s">
        <v>111</v>
      </c>
      <c r="D574" s="6" t="s">
        <v>508</v>
      </c>
      <c r="E574" s="8">
        <v>3616192.2982999999</v>
      </c>
      <c r="F574" s="8">
        <v>37479.155599999998</v>
      </c>
      <c r="G574" s="9">
        <f t="shared" si="9"/>
        <v>3653671.4539000001</v>
      </c>
    </row>
    <row r="575" spans="1:7">
      <c r="A575" s="6">
        <v>570</v>
      </c>
      <c r="B575" s="6">
        <v>570</v>
      </c>
      <c r="C575" s="6" t="s">
        <v>111</v>
      </c>
      <c r="D575" s="6" t="s">
        <v>510</v>
      </c>
      <c r="E575" s="8">
        <v>3260930.2610999998</v>
      </c>
      <c r="F575" s="8">
        <v>33797.127699999997</v>
      </c>
      <c r="G575" s="9">
        <f t="shared" si="9"/>
        <v>3294727.3887999998</v>
      </c>
    </row>
    <row r="576" spans="1:7">
      <c r="A576" s="6">
        <v>571</v>
      </c>
      <c r="B576" s="6">
        <v>571</v>
      </c>
      <c r="C576" s="6" t="s">
        <v>111</v>
      </c>
      <c r="D576" s="6" t="s">
        <v>512</v>
      </c>
      <c r="E576" s="8">
        <v>3748853.4545999998</v>
      </c>
      <c r="F576" s="8">
        <v>38854.090300000003</v>
      </c>
      <c r="G576" s="9">
        <f t="shared" si="9"/>
        <v>3787707.5448999996</v>
      </c>
    </row>
    <row r="577" spans="1:7">
      <c r="A577" s="6">
        <v>572</v>
      </c>
      <c r="B577" s="6">
        <v>572</v>
      </c>
      <c r="C577" s="6" t="s">
        <v>111</v>
      </c>
      <c r="D577" s="6" t="s">
        <v>514</v>
      </c>
      <c r="E577" s="8">
        <v>3926617.1063999999</v>
      </c>
      <c r="F577" s="8">
        <v>40696.478900000002</v>
      </c>
      <c r="G577" s="9">
        <f t="shared" si="9"/>
        <v>3967313.5852999999</v>
      </c>
    </row>
    <row r="578" spans="1:7">
      <c r="A578" s="6">
        <v>573</v>
      </c>
      <c r="B578" s="6">
        <v>573</v>
      </c>
      <c r="C578" s="6" t="s">
        <v>111</v>
      </c>
      <c r="D578" s="6" t="s">
        <v>516</v>
      </c>
      <c r="E578" s="8">
        <v>4761035.0525000002</v>
      </c>
      <c r="F578" s="8">
        <v>49344.6031</v>
      </c>
      <c r="G578" s="9">
        <f t="shared" si="9"/>
        <v>4810379.6556000002</v>
      </c>
    </row>
    <row r="579" spans="1:7">
      <c r="A579" s="6">
        <v>574</v>
      </c>
      <c r="B579" s="6">
        <v>574</v>
      </c>
      <c r="C579" s="6" t="s">
        <v>111</v>
      </c>
      <c r="D579" s="6" t="s">
        <v>518</v>
      </c>
      <c r="E579" s="8">
        <v>3996793.8446999998</v>
      </c>
      <c r="F579" s="8">
        <v>41423.808900000004</v>
      </c>
      <c r="G579" s="9">
        <f t="shared" si="9"/>
        <v>4038217.6535999998</v>
      </c>
    </row>
    <row r="580" spans="1:7">
      <c r="A580" s="6">
        <v>575</v>
      </c>
      <c r="B580" s="6">
        <v>575</v>
      </c>
      <c r="C580" s="6" t="s">
        <v>111</v>
      </c>
      <c r="D580" s="6" t="s">
        <v>520</v>
      </c>
      <c r="E580" s="8">
        <v>3714604.1030999999</v>
      </c>
      <c r="F580" s="8">
        <v>38499.121099999997</v>
      </c>
      <c r="G580" s="9">
        <f t="shared" si="9"/>
        <v>3753103.2242000001</v>
      </c>
    </row>
    <row r="581" spans="1:7">
      <c r="A581" s="6">
        <v>576</v>
      </c>
      <c r="B581" s="6">
        <v>576</v>
      </c>
      <c r="C581" s="6" t="s">
        <v>111</v>
      </c>
      <c r="D581" s="6" t="s">
        <v>523</v>
      </c>
      <c r="E581" s="8">
        <v>3528287.7288000002</v>
      </c>
      <c r="F581" s="8">
        <v>36568.089899999999</v>
      </c>
      <c r="G581" s="9">
        <f t="shared" si="9"/>
        <v>3564855.8187000002</v>
      </c>
    </row>
    <row r="582" spans="1:7">
      <c r="A582" s="6">
        <v>577</v>
      </c>
      <c r="B582" s="6">
        <v>577</v>
      </c>
      <c r="C582" s="6" t="s">
        <v>111</v>
      </c>
      <c r="D582" s="6" t="s">
        <v>525</v>
      </c>
      <c r="E582" s="8">
        <v>4785524.1925999997</v>
      </c>
      <c r="F582" s="8">
        <v>49598.414900000003</v>
      </c>
      <c r="G582" s="9">
        <f t="shared" si="9"/>
        <v>4835122.6074999999</v>
      </c>
    </row>
    <row r="583" spans="1:7">
      <c r="A583" s="6">
        <v>578</v>
      </c>
      <c r="B583" s="6">
        <v>578</v>
      </c>
      <c r="C583" s="6" t="s">
        <v>112</v>
      </c>
      <c r="D583" s="6" t="s">
        <v>529</v>
      </c>
      <c r="E583" s="8">
        <v>4612860.5965</v>
      </c>
      <c r="F583" s="8">
        <v>47808.884599999998</v>
      </c>
      <c r="G583" s="9">
        <f t="shared" si="9"/>
        <v>4660669.4811000004</v>
      </c>
    </row>
    <row r="584" spans="1:7">
      <c r="A584" s="6">
        <v>579</v>
      </c>
      <c r="B584" s="6">
        <v>579</v>
      </c>
      <c r="C584" s="6" t="s">
        <v>112</v>
      </c>
      <c r="D584" s="6" t="s">
        <v>531</v>
      </c>
      <c r="E584" s="8">
        <v>4879666.7161999997</v>
      </c>
      <c r="F584" s="8">
        <v>50574.1325</v>
      </c>
      <c r="G584" s="9">
        <f t="shared" si="9"/>
        <v>4930240.8487</v>
      </c>
    </row>
    <row r="585" spans="1:7">
      <c r="A585" s="6">
        <v>580</v>
      </c>
      <c r="B585" s="6">
        <v>580</v>
      </c>
      <c r="C585" s="6" t="s">
        <v>112</v>
      </c>
      <c r="D585" s="6" t="s">
        <v>533</v>
      </c>
      <c r="E585" s="8">
        <v>4967902.3685999997</v>
      </c>
      <c r="F585" s="8">
        <v>51488.629699999998</v>
      </c>
      <c r="G585" s="9">
        <f t="shared" si="9"/>
        <v>5019390.9983000001</v>
      </c>
    </row>
    <row r="586" spans="1:7">
      <c r="A586" s="6">
        <v>581</v>
      </c>
      <c r="B586" s="6">
        <v>581</v>
      </c>
      <c r="C586" s="6" t="s">
        <v>112</v>
      </c>
      <c r="D586" s="6" t="s">
        <v>535</v>
      </c>
      <c r="E586" s="8">
        <v>3684778.4241999998</v>
      </c>
      <c r="F586" s="8">
        <v>38190</v>
      </c>
      <c r="G586" s="9">
        <f t="shared" si="9"/>
        <v>3722968.4241999998</v>
      </c>
    </row>
    <row r="587" spans="1:7">
      <c r="A587" s="6">
        <v>582</v>
      </c>
      <c r="B587" s="6">
        <v>582</v>
      </c>
      <c r="C587" s="6" t="s">
        <v>112</v>
      </c>
      <c r="D587" s="6" t="s">
        <v>537</v>
      </c>
      <c r="E587" s="8">
        <v>3861201.8489000001</v>
      </c>
      <c r="F587" s="8">
        <v>40018.498200000002</v>
      </c>
      <c r="G587" s="9">
        <f t="shared" si="9"/>
        <v>3901220.3470999999</v>
      </c>
    </row>
    <row r="588" spans="1:7">
      <c r="A588" s="6">
        <v>583</v>
      </c>
      <c r="B588" s="6">
        <v>583</v>
      </c>
      <c r="C588" s="6" t="s">
        <v>112</v>
      </c>
      <c r="D588" s="6" t="s">
        <v>539</v>
      </c>
      <c r="E588" s="8">
        <v>5933759.2313999999</v>
      </c>
      <c r="F588" s="8">
        <v>61499.020900000003</v>
      </c>
      <c r="G588" s="9">
        <f t="shared" si="9"/>
        <v>5995258.2522999998</v>
      </c>
    </row>
    <row r="589" spans="1:7">
      <c r="A589" s="6">
        <v>584</v>
      </c>
      <c r="B589" s="6">
        <v>584</v>
      </c>
      <c r="C589" s="6" t="s">
        <v>112</v>
      </c>
      <c r="D589" s="6" t="s">
        <v>541</v>
      </c>
      <c r="E589" s="8">
        <v>4179037.2705999999</v>
      </c>
      <c r="F589" s="8">
        <v>43312.627</v>
      </c>
      <c r="G589" s="9">
        <f t="shared" si="9"/>
        <v>4222349.8975999998</v>
      </c>
    </row>
    <row r="590" spans="1:7">
      <c r="A590" s="6">
        <v>585</v>
      </c>
      <c r="B590" s="6">
        <v>585</v>
      </c>
      <c r="C590" s="6" t="s">
        <v>112</v>
      </c>
      <c r="D590" s="6" t="s">
        <v>543</v>
      </c>
      <c r="E590" s="8">
        <v>4210399.1897</v>
      </c>
      <c r="F590" s="8">
        <v>43637.670100000003</v>
      </c>
      <c r="G590" s="9">
        <f t="shared" si="9"/>
        <v>4254036.8597999997</v>
      </c>
    </row>
    <row r="591" spans="1:7">
      <c r="A591" s="6">
        <v>586</v>
      </c>
      <c r="B591" s="6">
        <v>586</v>
      </c>
      <c r="C591" s="6" t="s">
        <v>112</v>
      </c>
      <c r="D591" s="6" t="s">
        <v>545</v>
      </c>
      <c r="E591" s="8">
        <v>5061927.9287</v>
      </c>
      <c r="F591" s="8">
        <v>52463.135000000002</v>
      </c>
      <c r="G591" s="9">
        <f t="shared" si="9"/>
        <v>5114391.0636999998</v>
      </c>
    </row>
    <row r="592" spans="1:7">
      <c r="A592" s="6">
        <v>587</v>
      </c>
      <c r="B592" s="6">
        <v>587</v>
      </c>
      <c r="C592" s="6" t="s">
        <v>112</v>
      </c>
      <c r="D592" s="6" t="s">
        <v>547</v>
      </c>
      <c r="E592" s="8">
        <v>5492812.9824999999</v>
      </c>
      <c r="F592" s="8">
        <v>56928.9395</v>
      </c>
      <c r="G592" s="9">
        <f t="shared" si="9"/>
        <v>5549741.9220000003</v>
      </c>
    </row>
    <row r="593" spans="1:7">
      <c r="A593" s="6">
        <v>588</v>
      </c>
      <c r="B593" s="6">
        <v>588</v>
      </c>
      <c r="C593" s="6" t="s">
        <v>112</v>
      </c>
      <c r="D593" s="6" t="s">
        <v>549</v>
      </c>
      <c r="E593" s="8">
        <v>4202821.8820000002</v>
      </c>
      <c r="F593" s="8">
        <v>43559.136899999998</v>
      </c>
      <c r="G593" s="9">
        <f t="shared" si="9"/>
        <v>4246381.0189000005</v>
      </c>
    </row>
    <row r="594" spans="1:7">
      <c r="A594" s="6">
        <v>589</v>
      </c>
      <c r="B594" s="6">
        <v>589</v>
      </c>
      <c r="C594" s="6" t="s">
        <v>112</v>
      </c>
      <c r="D594" s="6" t="s">
        <v>551</v>
      </c>
      <c r="E594" s="8">
        <v>4350196.1358000003</v>
      </c>
      <c r="F594" s="8">
        <v>45086.561900000001</v>
      </c>
      <c r="G594" s="9">
        <f t="shared" si="9"/>
        <v>4395282.6977000004</v>
      </c>
    </row>
    <row r="595" spans="1:7">
      <c r="A595" s="6">
        <v>590</v>
      </c>
      <c r="B595" s="6">
        <v>590</v>
      </c>
      <c r="C595" s="6" t="s">
        <v>112</v>
      </c>
      <c r="D595" s="6" t="s">
        <v>553</v>
      </c>
      <c r="E595" s="8">
        <v>4042708.5747000002</v>
      </c>
      <c r="F595" s="8">
        <v>41899.680999999997</v>
      </c>
      <c r="G595" s="9">
        <f t="shared" ref="G595:G658" si="10">E595+F595</f>
        <v>4084608.2557000001</v>
      </c>
    </row>
    <row r="596" spans="1:7">
      <c r="A596" s="6">
        <v>591</v>
      </c>
      <c r="B596" s="6">
        <v>591</v>
      </c>
      <c r="C596" s="6" t="s">
        <v>112</v>
      </c>
      <c r="D596" s="6" t="s">
        <v>555</v>
      </c>
      <c r="E596" s="8">
        <v>5055958.7399000004</v>
      </c>
      <c r="F596" s="8">
        <v>52401.268799999998</v>
      </c>
      <c r="G596" s="9">
        <f t="shared" si="10"/>
        <v>5108360.0087000001</v>
      </c>
    </row>
    <row r="597" spans="1:7">
      <c r="A597" s="6">
        <v>592</v>
      </c>
      <c r="B597" s="6">
        <v>592</v>
      </c>
      <c r="C597" s="6" t="s">
        <v>112</v>
      </c>
      <c r="D597" s="6" t="s">
        <v>557</v>
      </c>
      <c r="E597" s="8">
        <v>3355480.486</v>
      </c>
      <c r="F597" s="8">
        <v>34777.070699999997</v>
      </c>
      <c r="G597" s="9">
        <f t="shared" si="10"/>
        <v>3390257.5567000001</v>
      </c>
    </row>
    <row r="598" spans="1:7">
      <c r="A598" s="6">
        <v>593</v>
      </c>
      <c r="B598" s="6">
        <v>593</v>
      </c>
      <c r="C598" s="6" t="s">
        <v>112</v>
      </c>
      <c r="D598" s="6" t="s">
        <v>559</v>
      </c>
      <c r="E598" s="8">
        <v>5545695.9210999999</v>
      </c>
      <c r="F598" s="8">
        <v>57477.031999999999</v>
      </c>
      <c r="G598" s="9">
        <f t="shared" si="10"/>
        <v>5603172.9530999996</v>
      </c>
    </row>
    <row r="599" spans="1:7">
      <c r="A599" s="6">
        <v>594</v>
      </c>
      <c r="B599" s="6">
        <v>594</v>
      </c>
      <c r="C599" s="6" t="s">
        <v>112</v>
      </c>
      <c r="D599" s="6" t="s">
        <v>561</v>
      </c>
      <c r="E599" s="8">
        <v>4468326.4069999997</v>
      </c>
      <c r="F599" s="8">
        <v>46310.894699999997</v>
      </c>
      <c r="G599" s="9">
        <f t="shared" si="10"/>
        <v>4514637.3016999997</v>
      </c>
    </row>
    <row r="600" spans="1:7">
      <c r="A600" s="6">
        <v>595</v>
      </c>
      <c r="B600" s="6">
        <v>595</v>
      </c>
      <c r="C600" s="6" t="s">
        <v>112</v>
      </c>
      <c r="D600" s="6" t="s">
        <v>563</v>
      </c>
      <c r="E600" s="8">
        <v>5242530.7307000002</v>
      </c>
      <c r="F600" s="8">
        <v>54334.9493</v>
      </c>
      <c r="G600" s="9">
        <f t="shared" si="10"/>
        <v>5296865.6800000006</v>
      </c>
    </row>
    <row r="601" spans="1:7">
      <c r="A601" s="6">
        <v>596</v>
      </c>
      <c r="B601" s="6">
        <v>596</v>
      </c>
      <c r="C601" s="6" t="s">
        <v>113</v>
      </c>
      <c r="D601" s="6" t="s">
        <v>567</v>
      </c>
      <c r="E601" s="8">
        <v>3276336.4794000001</v>
      </c>
      <c r="F601" s="8">
        <v>33956.801700000004</v>
      </c>
      <c r="G601" s="9">
        <f t="shared" si="10"/>
        <v>3310293.2811000003</v>
      </c>
    </row>
    <row r="602" spans="1:7">
      <c r="A602" s="6">
        <v>597</v>
      </c>
      <c r="B602" s="6">
        <v>597</v>
      </c>
      <c r="C602" s="6" t="s">
        <v>113</v>
      </c>
      <c r="D602" s="6" t="s">
        <v>569</v>
      </c>
      <c r="E602" s="8">
        <v>3285527.0567000001</v>
      </c>
      <c r="F602" s="8">
        <v>34052.055200000003</v>
      </c>
      <c r="G602" s="9">
        <f t="shared" si="10"/>
        <v>3319579.1118999999</v>
      </c>
    </row>
    <row r="603" spans="1:7">
      <c r="A603" s="6">
        <v>598</v>
      </c>
      <c r="B603" s="6">
        <v>598</v>
      </c>
      <c r="C603" s="6" t="s">
        <v>113</v>
      </c>
      <c r="D603" s="6" t="s">
        <v>571</v>
      </c>
      <c r="E603" s="8">
        <v>4093214.8295999998</v>
      </c>
      <c r="F603" s="8">
        <v>42423.141000000003</v>
      </c>
      <c r="G603" s="9">
        <f t="shared" si="10"/>
        <v>4135637.9705999997</v>
      </c>
    </row>
    <row r="604" spans="1:7">
      <c r="A604" s="6">
        <v>599</v>
      </c>
      <c r="B604" s="6">
        <v>599</v>
      </c>
      <c r="C604" s="6" t="s">
        <v>113</v>
      </c>
      <c r="D604" s="6" t="s">
        <v>573</v>
      </c>
      <c r="E604" s="8">
        <v>3618311.4361</v>
      </c>
      <c r="F604" s="8">
        <v>37501.118900000001</v>
      </c>
      <c r="G604" s="9">
        <f t="shared" si="10"/>
        <v>3655812.5550000002</v>
      </c>
    </row>
    <row r="605" spans="1:7">
      <c r="A605" s="6">
        <v>600</v>
      </c>
      <c r="B605" s="6">
        <v>600</v>
      </c>
      <c r="C605" s="6" t="s">
        <v>113</v>
      </c>
      <c r="D605" s="6" t="s">
        <v>576</v>
      </c>
      <c r="E605" s="8">
        <v>3424057.9156999998</v>
      </c>
      <c r="F605" s="8">
        <v>35487.824999999997</v>
      </c>
      <c r="G605" s="9">
        <f t="shared" si="10"/>
        <v>3459545.7407</v>
      </c>
    </row>
    <row r="606" spans="1:7">
      <c r="A606" s="6">
        <v>601</v>
      </c>
      <c r="B606" s="6">
        <v>601</v>
      </c>
      <c r="C606" s="6" t="s">
        <v>113</v>
      </c>
      <c r="D606" s="6" t="s">
        <v>578</v>
      </c>
      <c r="E606" s="8">
        <v>3899833.7861000001</v>
      </c>
      <c r="F606" s="8">
        <v>40418.889600000002</v>
      </c>
      <c r="G606" s="9">
        <f t="shared" si="10"/>
        <v>3940252.6757</v>
      </c>
    </row>
    <row r="607" spans="1:7">
      <c r="A607" s="6">
        <v>602</v>
      </c>
      <c r="B607" s="6">
        <v>602</v>
      </c>
      <c r="C607" s="6" t="s">
        <v>113</v>
      </c>
      <c r="D607" s="6" t="s">
        <v>580</v>
      </c>
      <c r="E607" s="8">
        <v>3268640.1364000002</v>
      </c>
      <c r="F607" s="8">
        <v>33877.034800000001</v>
      </c>
      <c r="G607" s="9">
        <f t="shared" si="10"/>
        <v>3302517.1712000002</v>
      </c>
    </row>
    <row r="608" spans="1:7">
      <c r="A608" s="6">
        <v>603</v>
      </c>
      <c r="B608" s="6">
        <v>603</v>
      </c>
      <c r="C608" s="6" t="s">
        <v>113</v>
      </c>
      <c r="D608" s="6" t="s">
        <v>581</v>
      </c>
      <c r="E608" s="8">
        <v>3394650.5872999998</v>
      </c>
      <c r="F608" s="8">
        <v>35183.039799999999</v>
      </c>
      <c r="G608" s="9">
        <f t="shared" si="10"/>
        <v>3429833.6270999997</v>
      </c>
    </row>
    <row r="609" spans="1:7">
      <c r="A609" s="6">
        <v>604</v>
      </c>
      <c r="B609" s="6">
        <v>604</v>
      </c>
      <c r="C609" s="6" t="s">
        <v>113</v>
      </c>
      <c r="D609" s="6" t="s">
        <v>583</v>
      </c>
      <c r="E609" s="8">
        <v>3338807.2905000001</v>
      </c>
      <c r="F609" s="8">
        <v>34604.265399999997</v>
      </c>
      <c r="G609" s="9">
        <f t="shared" si="10"/>
        <v>3373411.5559</v>
      </c>
    </row>
    <row r="610" spans="1:7">
      <c r="A610" s="6">
        <v>605</v>
      </c>
      <c r="B610" s="6">
        <v>605</v>
      </c>
      <c r="C610" s="6" t="s">
        <v>113</v>
      </c>
      <c r="D610" s="6" t="s">
        <v>585</v>
      </c>
      <c r="E610" s="8">
        <v>3790206.0474</v>
      </c>
      <c r="F610" s="8">
        <v>39282.679300000003</v>
      </c>
      <c r="G610" s="9">
        <f t="shared" si="10"/>
        <v>3829488.7267</v>
      </c>
    </row>
    <row r="611" spans="1:7">
      <c r="A611" s="6">
        <v>606</v>
      </c>
      <c r="B611" s="6">
        <v>606</v>
      </c>
      <c r="C611" s="6" t="s">
        <v>113</v>
      </c>
      <c r="D611" s="6" t="s">
        <v>587</v>
      </c>
      <c r="E611" s="8">
        <v>4013186.2064</v>
      </c>
      <c r="F611" s="8">
        <v>41593.703500000003</v>
      </c>
      <c r="G611" s="9">
        <f t="shared" si="10"/>
        <v>4054779.9098999999</v>
      </c>
    </row>
    <row r="612" spans="1:7">
      <c r="A612" s="6">
        <v>607</v>
      </c>
      <c r="B612" s="6">
        <v>607</v>
      </c>
      <c r="C612" s="6" t="s">
        <v>113</v>
      </c>
      <c r="D612" s="6" t="s">
        <v>589</v>
      </c>
      <c r="E612" s="8">
        <v>4638318.4274000004</v>
      </c>
      <c r="F612" s="8">
        <v>48072.736100000002</v>
      </c>
      <c r="G612" s="9">
        <f t="shared" si="10"/>
        <v>4686391.1635000007</v>
      </c>
    </row>
    <row r="613" spans="1:7">
      <c r="A613" s="6">
        <v>608</v>
      </c>
      <c r="B613" s="6">
        <v>608</v>
      </c>
      <c r="C613" s="6" t="s">
        <v>113</v>
      </c>
      <c r="D613" s="6" t="s">
        <v>591</v>
      </c>
      <c r="E613" s="8">
        <v>4323581.8118000003</v>
      </c>
      <c r="F613" s="8">
        <v>44810.724199999997</v>
      </c>
      <c r="G613" s="9">
        <f t="shared" si="10"/>
        <v>4368392.5360000003</v>
      </c>
    </row>
    <row r="614" spans="1:7">
      <c r="A614" s="6">
        <v>609</v>
      </c>
      <c r="B614" s="6">
        <v>609</v>
      </c>
      <c r="C614" s="6" t="s">
        <v>113</v>
      </c>
      <c r="D614" s="6" t="s">
        <v>593</v>
      </c>
      <c r="E614" s="8">
        <v>3768824.2662</v>
      </c>
      <c r="F614" s="8">
        <v>39061.072999999997</v>
      </c>
      <c r="G614" s="9">
        <f t="shared" si="10"/>
        <v>3807885.3391999998</v>
      </c>
    </row>
    <row r="615" spans="1:7">
      <c r="A615" s="6">
        <v>610</v>
      </c>
      <c r="B615" s="6">
        <v>610</v>
      </c>
      <c r="C615" s="6" t="s">
        <v>113</v>
      </c>
      <c r="D615" s="6" t="s">
        <v>595</v>
      </c>
      <c r="E615" s="8">
        <v>2961622.2173000001</v>
      </c>
      <c r="F615" s="8">
        <v>30695.021400000001</v>
      </c>
      <c r="G615" s="9">
        <f t="shared" si="10"/>
        <v>2992317.2387000001</v>
      </c>
    </row>
    <row r="616" spans="1:7">
      <c r="A616" s="6">
        <v>611</v>
      </c>
      <c r="B616" s="6">
        <v>611</v>
      </c>
      <c r="C616" s="6" t="s">
        <v>113</v>
      </c>
      <c r="D616" s="6" t="s">
        <v>335</v>
      </c>
      <c r="E616" s="8">
        <v>3816330.5210000002</v>
      </c>
      <c r="F616" s="8">
        <v>39553.4401</v>
      </c>
      <c r="G616" s="9">
        <f t="shared" si="10"/>
        <v>3855883.9611</v>
      </c>
    </row>
    <row r="617" spans="1:7">
      <c r="A617" s="6">
        <v>612</v>
      </c>
      <c r="B617" s="6">
        <v>612</v>
      </c>
      <c r="C617" s="6" t="s">
        <v>113</v>
      </c>
      <c r="D617" s="6" t="s">
        <v>598</v>
      </c>
      <c r="E617" s="8">
        <v>3364617.1423999998</v>
      </c>
      <c r="F617" s="8">
        <v>34871.765399999997</v>
      </c>
      <c r="G617" s="9">
        <f t="shared" si="10"/>
        <v>3399488.9077999997</v>
      </c>
    </row>
    <row r="618" spans="1:7">
      <c r="A618" s="6">
        <v>613</v>
      </c>
      <c r="B618" s="6">
        <v>613</v>
      </c>
      <c r="C618" s="6" t="s">
        <v>113</v>
      </c>
      <c r="D618" s="6" t="s">
        <v>600</v>
      </c>
      <c r="E618" s="8">
        <v>3507649.7966</v>
      </c>
      <c r="F618" s="8">
        <v>36354.192999999999</v>
      </c>
      <c r="G618" s="9">
        <f t="shared" si="10"/>
        <v>3544003.9896</v>
      </c>
    </row>
    <row r="619" spans="1:7">
      <c r="A619" s="6">
        <v>614</v>
      </c>
      <c r="B619" s="6">
        <v>614</v>
      </c>
      <c r="C619" s="6" t="s">
        <v>113</v>
      </c>
      <c r="D619" s="6" t="s">
        <v>603</v>
      </c>
      <c r="E619" s="8">
        <v>3717036.8130999999</v>
      </c>
      <c r="F619" s="8">
        <v>38524.3344</v>
      </c>
      <c r="G619" s="9">
        <f t="shared" si="10"/>
        <v>3755561.1475</v>
      </c>
    </row>
    <row r="620" spans="1:7">
      <c r="A620" s="6">
        <v>615</v>
      </c>
      <c r="B620" s="6">
        <v>615</v>
      </c>
      <c r="C620" s="6" t="s">
        <v>113</v>
      </c>
      <c r="D620" s="6" t="s">
        <v>343</v>
      </c>
      <c r="E620" s="8">
        <v>3678557.2157000001</v>
      </c>
      <c r="F620" s="8">
        <v>38125.521800000002</v>
      </c>
      <c r="G620" s="9">
        <f t="shared" si="10"/>
        <v>3716682.7375000003</v>
      </c>
    </row>
    <row r="621" spans="1:7">
      <c r="A621" s="6">
        <v>616</v>
      </c>
      <c r="B621" s="6">
        <v>616</v>
      </c>
      <c r="C621" s="6" t="s">
        <v>113</v>
      </c>
      <c r="D621" s="6" t="s">
        <v>606</v>
      </c>
      <c r="E621" s="8">
        <v>3980060.2697999999</v>
      </c>
      <c r="F621" s="8">
        <v>41250.377699999997</v>
      </c>
      <c r="G621" s="9">
        <f t="shared" si="10"/>
        <v>4021310.6475</v>
      </c>
    </row>
    <row r="622" spans="1:7">
      <c r="A622" s="6">
        <v>617</v>
      </c>
      <c r="B622" s="6">
        <v>617</v>
      </c>
      <c r="C622" s="6" t="s">
        <v>113</v>
      </c>
      <c r="D622" s="6" t="s">
        <v>608</v>
      </c>
      <c r="E622" s="8">
        <v>3612564.8073999998</v>
      </c>
      <c r="F622" s="8">
        <v>37441.559399999998</v>
      </c>
      <c r="G622" s="9">
        <f t="shared" si="10"/>
        <v>3650006.3668</v>
      </c>
    </row>
    <row r="623" spans="1:7">
      <c r="A623" s="6">
        <v>618</v>
      </c>
      <c r="B623" s="6">
        <v>618</v>
      </c>
      <c r="C623" s="6" t="s">
        <v>113</v>
      </c>
      <c r="D623" s="6" t="s">
        <v>610</v>
      </c>
      <c r="E623" s="8">
        <v>4442155.3844999997</v>
      </c>
      <c r="F623" s="8">
        <v>46039.6515</v>
      </c>
      <c r="G623" s="9">
        <f t="shared" si="10"/>
        <v>4488195.0359999994</v>
      </c>
    </row>
    <row r="624" spans="1:7">
      <c r="A624" s="6">
        <v>619</v>
      </c>
      <c r="B624" s="6">
        <v>619</v>
      </c>
      <c r="C624" s="6" t="s">
        <v>113</v>
      </c>
      <c r="D624" s="6" t="s">
        <v>612</v>
      </c>
      <c r="E624" s="8">
        <v>3683717.3459999999</v>
      </c>
      <c r="F624" s="8">
        <v>38179.002800000002</v>
      </c>
      <c r="G624" s="9">
        <f t="shared" si="10"/>
        <v>3721896.3487999998</v>
      </c>
    </row>
    <row r="625" spans="1:7">
      <c r="A625" s="6">
        <v>620</v>
      </c>
      <c r="B625" s="6">
        <v>620</v>
      </c>
      <c r="C625" s="6" t="s">
        <v>113</v>
      </c>
      <c r="D625" s="6" t="s">
        <v>614</v>
      </c>
      <c r="E625" s="8">
        <v>4853251.7646000003</v>
      </c>
      <c r="F625" s="8">
        <v>50300.360999999997</v>
      </c>
      <c r="G625" s="9">
        <f t="shared" si="10"/>
        <v>4903552.1255999999</v>
      </c>
    </row>
    <row r="626" spans="1:7">
      <c r="A626" s="6">
        <v>621</v>
      </c>
      <c r="B626" s="6">
        <v>621</v>
      </c>
      <c r="C626" s="6" t="s">
        <v>113</v>
      </c>
      <c r="D626" s="6" t="s">
        <v>616</v>
      </c>
      <c r="E626" s="8">
        <v>3321937.6718000001</v>
      </c>
      <c r="F626" s="8">
        <v>34429.424299999999</v>
      </c>
      <c r="G626" s="9">
        <f t="shared" si="10"/>
        <v>3356367.0961000002</v>
      </c>
    </row>
    <row r="627" spans="1:7">
      <c r="A627" s="6">
        <v>622</v>
      </c>
      <c r="B627" s="6">
        <v>622</v>
      </c>
      <c r="C627" s="6" t="s">
        <v>113</v>
      </c>
      <c r="D627" s="6" t="s">
        <v>618</v>
      </c>
      <c r="E627" s="8">
        <v>4018042.0068000001</v>
      </c>
      <c r="F627" s="8">
        <v>41644.030299999999</v>
      </c>
      <c r="G627" s="9">
        <f t="shared" si="10"/>
        <v>4059686.0371000003</v>
      </c>
    </row>
    <row r="628" spans="1:7">
      <c r="A628" s="6">
        <v>623</v>
      </c>
      <c r="B628" s="6">
        <v>623</v>
      </c>
      <c r="C628" s="6" t="s">
        <v>113</v>
      </c>
      <c r="D628" s="6" t="s">
        <v>620</v>
      </c>
      <c r="E628" s="8">
        <v>4030925.2755</v>
      </c>
      <c r="F628" s="8">
        <v>41777.555899999999</v>
      </c>
      <c r="G628" s="9">
        <f t="shared" si="10"/>
        <v>4072702.8314</v>
      </c>
    </row>
    <row r="629" spans="1:7">
      <c r="A629" s="6">
        <v>624</v>
      </c>
      <c r="B629" s="6">
        <v>624</v>
      </c>
      <c r="C629" s="6" t="s">
        <v>113</v>
      </c>
      <c r="D629" s="6" t="s">
        <v>622</v>
      </c>
      <c r="E629" s="8">
        <v>3552154.5155000002</v>
      </c>
      <c r="F629" s="8">
        <v>36815.451399999998</v>
      </c>
      <c r="G629" s="9">
        <f t="shared" si="10"/>
        <v>3588969.9669000003</v>
      </c>
    </row>
    <row r="630" spans="1:7">
      <c r="A630" s="6">
        <v>625</v>
      </c>
      <c r="B630" s="6">
        <v>625</v>
      </c>
      <c r="C630" s="6" t="s">
        <v>113</v>
      </c>
      <c r="D630" s="6" t="s">
        <v>624</v>
      </c>
      <c r="E630" s="8">
        <v>3952037.8566999999</v>
      </c>
      <c r="F630" s="8">
        <v>40959.946199999998</v>
      </c>
      <c r="G630" s="9">
        <f t="shared" si="10"/>
        <v>3992997.8029</v>
      </c>
    </row>
    <row r="631" spans="1:7">
      <c r="A631" s="6">
        <v>626</v>
      </c>
      <c r="B631" s="6">
        <v>626</v>
      </c>
      <c r="C631" s="6" t="s">
        <v>114</v>
      </c>
      <c r="D631" s="6" t="s">
        <v>628</v>
      </c>
      <c r="E631" s="8">
        <v>3889556.5496999999</v>
      </c>
      <c r="F631" s="8">
        <v>40312.373699999996</v>
      </c>
      <c r="G631" s="9">
        <f t="shared" si="10"/>
        <v>3929868.9233999997</v>
      </c>
    </row>
    <row r="632" spans="1:7">
      <c r="A632" s="6">
        <v>627</v>
      </c>
      <c r="B632" s="6">
        <v>627</v>
      </c>
      <c r="C632" s="6" t="s">
        <v>114</v>
      </c>
      <c r="D632" s="6" t="s">
        <v>630</v>
      </c>
      <c r="E632" s="8">
        <v>4516935.4850000003</v>
      </c>
      <c r="F632" s="8">
        <v>46814.691800000001</v>
      </c>
      <c r="G632" s="9">
        <f t="shared" si="10"/>
        <v>4563750.1768000005</v>
      </c>
    </row>
    <row r="633" spans="1:7">
      <c r="A633" s="6">
        <v>628</v>
      </c>
      <c r="B633" s="6">
        <v>628</v>
      </c>
      <c r="C633" s="6" t="s">
        <v>114</v>
      </c>
      <c r="D633" s="6" t="s">
        <v>632</v>
      </c>
      <c r="E633" s="8">
        <v>4499361.3054</v>
      </c>
      <c r="F633" s="8">
        <v>46632.548499999997</v>
      </c>
      <c r="G633" s="9">
        <f t="shared" si="10"/>
        <v>4545993.8538999995</v>
      </c>
    </row>
    <row r="634" spans="1:7">
      <c r="A634" s="6">
        <v>629</v>
      </c>
      <c r="B634" s="6">
        <v>629</v>
      </c>
      <c r="C634" s="6" t="s">
        <v>114</v>
      </c>
      <c r="D634" s="6" t="s">
        <v>634</v>
      </c>
      <c r="E634" s="8">
        <v>4820536.2642999999</v>
      </c>
      <c r="F634" s="8">
        <v>49961.289100000002</v>
      </c>
      <c r="G634" s="9">
        <f t="shared" si="10"/>
        <v>4870497.5533999996</v>
      </c>
    </row>
    <row r="635" spans="1:7">
      <c r="A635" s="6">
        <v>630</v>
      </c>
      <c r="B635" s="6">
        <v>630</v>
      </c>
      <c r="C635" s="6" t="s">
        <v>114</v>
      </c>
      <c r="D635" s="6" t="s">
        <v>636</v>
      </c>
      <c r="E635" s="8">
        <v>4890917.6150000002</v>
      </c>
      <c r="F635" s="8">
        <v>50690.739699999998</v>
      </c>
      <c r="G635" s="9">
        <f t="shared" si="10"/>
        <v>4941608.3547</v>
      </c>
    </row>
    <row r="636" spans="1:7">
      <c r="A636" s="6">
        <v>631</v>
      </c>
      <c r="B636" s="6">
        <v>631</v>
      </c>
      <c r="C636" s="6" t="s">
        <v>114</v>
      </c>
      <c r="D636" s="6" t="s">
        <v>637</v>
      </c>
      <c r="E636" s="8">
        <v>5026867.7549000001</v>
      </c>
      <c r="F636" s="8">
        <v>52099.762199999997</v>
      </c>
      <c r="G636" s="9">
        <f t="shared" si="10"/>
        <v>5078967.5170999998</v>
      </c>
    </row>
    <row r="637" spans="1:7">
      <c r="A637" s="6">
        <v>632</v>
      </c>
      <c r="B637" s="6">
        <v>632</v>
      </c>
      <c r="C637" s="6" t="s">
        <v>114</v>
      </c>
      <c r="D637" s="6" t="s">
        <v>640</v>
      </c>
      <c r="E637" s="8">
        <v>5449830.1255999999</v>
      </c>
      <c r="F637" s="8">
        <v>56483.453999999998</v>
      </c>
      <c r="G637" s="9">
        <f t="shared" si="10"/>
        <v>5506313.5795999998</v>
      </c>
    </row>
    <row r="638" spans="1:7">
      <c r="A638" s="6">
        <v>633</v>
      </c>
      <c r="B638" s="6">
        <v>633</v>
      </c>
      <c r="C638" s="6" t="s">
        <v>114</v>
      </c>
      <c r="D638" s="6" t="s">
        <v>642</v>
      </c>
      <c r="E638" s="8">
        <v>4010874.9706000001</v>
      </c>
      <c r="F638" s="8">
        <v>41569.749300000003</v>
      </c>
      <c r="G638" s="9">
        <f t="shared" si="10"/>
        <v>4052444.7198999999</v>
      </c>
    </row>
    <row r="639" spans="1:7">
      <c r="A639" s="6">
        <v>634</v>
      </c>
      <c r="B639" s="6">
        <v>634</v>
      </c>
      <c r="C639" s="6" t="s">
        <v>114</v>
      </c>
      <c r="D639" s="6" t="s">
        <v>644</v>
      </c>
      <c r="E639" s="8">
        <v>4760062.1332</v>
      </c>
      <c r="F639" s="8">
        <v>49334.519500000002</v>
      </c>
      <c r="G639" s="9">
        <f t="shared" si="10"/>
        <v>4809396.6527000004</v>
      </c>
    </row>
    <row r="640" spans="1:7">
      <c r="A640" s="6">
        <v>635</v>
      </c>
      <c r="B640" s="6">
        <v>635</v>
      </c>
      <c r="C640" s="6" t="s">
        <v>114</v>
      </c>
      <c r="D640" s="6" t="s">
        <v>646</v>
      </c>
      <c r="E640" s="8">
        <v>4983566.3184000002</v>
      </c>
      <c r="F640" s="8">
        <v>51650.974900000001</v>
      </c>
      <c r="G640" s="9">
        <f t="shared" si="10"/>
        <v>5035217.2933</v>
      </c>
    </row>
    <row r="641" spans="1:7">
      <c r="A641" s="6">
        <v>636</v>
      </c>
      <c r="B641" s="6">
        <v>636</v>
      </c>
      <c r="C641" s="6" t="s">
        <v>114</v>
      </c>
      <c r="D641" s="6" t="s">
        <v>648</v>
      </c>
      <c r="E641" s="8">
        <v>3604293.5133000002</v>
      </c>
      <c r="F641" s="8">
        <v>37355.833500000001</v>
      </c>
      <c r="G641" s="9">
        <f t="shared" si="10"/>
        <v>3641649.3468000004</v>
      </c>
    </row>
    <row r="642" spans="1:7">
      <c r="A642" s="6">
        <v>637</v>
      </c>
      <c r="B642" s="6">
        <v>637</v>
      </c>
      <c r="C642" s="6" t="s">
        <v>114</v>
      </c>
      <c r="D642" s="6" t="s">
        <v>650</v>
      </c>
      <c r="E642" s="8">
        <v>3758847.0386000001</v>
      </c>
      <c r="F642" s="8">
        <v>38957.666400000002</v>
      </c>
      <c r="G642" s="9">
        <f t="shared" si="10"/>
        <v>3797804.7050000001</v>
      </c>
    </row>
    <row r="643" spans="1:7">
      <c r="A643" s="6">
        <v>638</v>
      </c>
      <c r="B643" s="6">
        <v>638</v>
      </c>
      <c r="C643" s="6" t="s">
        <v>114</v>
      </c>
      <c r="D643" s="6" t="s">
        <v>652</v>
      </c>
      <c r="E643" s="8">
        <v>3684809.7196</v>
      </c>
      <c r="F643" s="8">
        <v>38190.324399999998</v>
      </c>
      <c r="G643" s="9">
        <f t="shared" si="10"/>
        <v>3723000.0439999998</v>
      </c>
    </row>
    <row r="644" spans="1:7">
      <c r="A644" s="6">
        <v>639</v>
      </c>
      <c r="B644" s="6">
        <v>639</v>
      </c>
      <c r="C644" s="6" t="s">
        <v>114</v>
      </c>
      <c r="D644" s="6" t="s">
        <v>654</v>
      </c>
      <c r="E644" s="8">
        <v>5472915.0765000004</v>
      </c>
      <c r="F644" s="8">
        <v>56722.712500000001</v>
      </c>
      <c r="G644" s="9">
        <f t="shared" si="10"/>
        <v>5529637.7890000008</v>
      </c>
    </row>
    <row r="645" spans="1:7">
      <c r="A645" s="6">
        <v>640</v>
      </c>
      <c r="B645" s="6">
        <v>640</v>
      </c>
      <c r="C645" s="6" t="s">
        <v>114</v>
      </c>
      <c r="D645" s="6" t="s">
        <v>656</v>
      </c>
      <c r="E645" s="8">
        <v>3732016.7870999998</v>
      </c>
      <c r="F645" s="8">
        <v>38679.590700000001</v>
      </c>
      <c r="G645" s="9">
        <f t="shared" si="10"/>
        <v>3770696.3777999999</v>
      </c>
    </row>
    <row r="646" spans="1:7">
      <c r="A646" s="6">
        <v>641</v>
      </c>
      <c r="B646" s="6">
        <v>641</v>
      </c>
      <c r="C646" s="6" t="s">
        <v>114</v>
      </c>
      <c r="D646" s="6" t="s">
        <v>658</v>
      </c>
      <c r="E646" s="8">
        <v>3916221.8887999998</v>
      </c>
      <c r="F646" s="8">
        <v>40588.7402</v>
      </c>
      <c r="G646" s="9">
        <f t="shared" si="10"/>
        <v>3956810.6289999997</v>
      </c>
    </row>
    <row r="647" spans="1:7">
      <c r="A647" s="6">
        <v>642</v>
      </c>
      <c r="B647" s="6">
        <v>642</v>
      </c>
      <c r="C647" s="6" t="s">
        <v>114</v>
      </c>
      <c r="D647" s="6" t="s">
        <v>660</v>
      </c>
      <c r="E647" s="8">
        <v>5116609.9493000004</v>
      </c>
      <c r="F647" s="8">
        <v>53029.873599999999</v>
      </c>
      <c r="G647" s="9">
        <f t="shared" si="10"/>
        <v>5169639.8229</v>
      </c>
    </row>
    <row r="648" spans="1:7">
      <c r="A648" s="6">
        <v>643</v>
      </c>
      <c r="B648" s="6">
        <v>643</v>
      </c>
      <c r="C648" s="6" t="s">
        <v>114</v>
      </c>
      <c r="D648" s="6" t="s">
        <v>662</v>
      </c>
      <c r="E648" s="8">
        <v>4424205.6579999998</v>
      </c>
      <c r="F648" s="8">
        <v>45853.6158</v>
      </c>
      <c r="G648" s="9">
        <f t="shared" si="10"/>
        <v>4470059.2737999996</v>
      </c>
    </row>
    <row r="649" spans="1:7">
      <c r="A649" s="6">
        <v>644</v>
      </c>
      <c r="B649" s="6">
        <v>644</v>
      </c>
      <c r="C649" s="6" t="s">
        <v>114</v>
      </c>
      <c r="D649" s="6" t="s">
        <v>664</v>
      </c>
      <c r="E649" s="8">
        <v>4061485.4803999998</v>
      </c>
      <c r="F649" s="8">
        <v>42094.289799999999</v>
      </c>
      <c r="G649" s="9">
        <f t="shared" si="10"/>
        <v>4103579.7701999997</v>
      </c>
    </row>
    <row r="650" spans="1:7">
      <c r="A650" s="6">
        <v>645</v>
      </c>
      <c r="B650" s="6">
        <v>645</v>
      </c>
      <c r="C650" s="6" t="s">
        <v>114</v>
      </c>
      <c r="D650" s="6" t="s">
        <v>666</v>
      </c>
      <c r="E650" s="8">
        <v>3667289.7998000002</v>
      </c>
      <c r="F650" s="8">
        <v>38008.743399999999</v>
      </c>
      <c r="G650" s="9">
        <f t="shared" si="10"/>
        <v>3705298.5432000002</v>
      </c>
    </row>
    <row r="651" spans="1:7">
      <c r="A651" s="6">
        <v>646</v>
      </c>
      <c r="B651" s="6">
        <v>646</v>
      </c>
      <c r="C651" s="6" t="s">
        <v>114</v>
      </c>
      <c r="D651" s="6" t="s">
        <v>668</v>
      </c>
      <c r="E651" s="8">
        <v>4529081.3039999995</v>
      </c>
      <c r="F651" s="8">
        <v>46940.574200000003</v>
      </c>
      <c r="G651" s="9">
        <f t="shared" si="10"/>
        <v>4576021.8781999992</v>
      </c>
    </row>
    <row r="652" spans="1:7">
      <c r="A652" s="6">
        <v>647</v>
      </c>
      <c r="B652" s="6">
        <v>647</v>
      </c>
      <c r="C652" s="6" t="s">
        <v>114</v>
      </c>
      <c r="D652" s="6" t="s">
        <v>670</v>
      </c>
      <c r="E652" s="8">
        <v>4195127.8125</v>
      </c>
      <c r="F652" s="8">
        <v>43479.393600000003</v>
      </c>
      <c r="G652" s="9">
        <f t="shared" si="10"/>
        <v>4238607.2061000001</v>
      </c>
    </row>
    <row r="653" spans="1:7">
      <c r="A653" s="6">
        <v>648</v>
      </c>
      <c r="B653" s="6">
        <v>648</v>
      </c>
      <c r="C653" s="6" t="s">
        <v>114</v>
      </c>
      <c r="D653" s="6" t="s">
        <v>672</v>
      </c>
      <c r="E653" s="8">
        <v>4343011.1573999999</v>
      </c>
      <c r="F653" s="8">
        <v>45012.094899999996</v>
      </c>
      <c r="G653" s="9">
        <f t="shared" si="10"/>
        <v>4388023.2522999998</v>
      </c>
    </row>
    <row r="654" spans="1:7">
      <c r="A654" s="6">
        <v>649</v>
      </c>
      <c r="B654" s="6">
        <v>649</v>
      </c>
      <c r="C654" s="6" t="s">
        <v>114</v>
      </c>
      <c r="D654" s="6" t="s">
        <v>674</v>
      </c>
      <c r="E654" s="8">
        <v>3717934.2774</v>
      </c>
      <c r="F654" s="8">
        <v>38533.635900000001</v>
      </c>
      <c r="G654" s="9">
        <f t="shared" si="10"/>
        <v>3756467.9133000001</v>
      </c>
    </row>
    <row r="655" spans="1:7">
      <c r="A655" s="6">
        <v>650</v>
      </c>
      <c r="B655" s="6">
        <v>650</v>
      </c>
      <c r="C655" s="6" t="s">
        <v>114</v>
      </c>
      <c r="D655" s="6" t="s">
        <v>676</v>
      </c>
      <c r="E655" s="8">
        <v>3402276.0337</v>
      </c>
      <c r="F655" s="8">
        <v>35262.071900000003</v>
      </c>
      <c r="G655" s="9">
        <f t="shared" si="10"/>
        <v>3437538.1055999999</v>
      </c>
    </row>
    <row r="656" spans="1:7">
      <c r="A656" s="6">
        <v>651</v>
      </c>
      <c r="B656" s="6">
        <v>651</v>
      </c>
      <c r="C656" s="6" t="s">
        <v>114</v>
      </c>
      <c r="D656" s="6" t="s">
        <v>678</v>
      </c>
      <c r="E656" s="8">
        <v>4509910.6692000004</v>
      </c>
      <c r="F656" s="8">
        <v>46741.8848</v>
      </c>
      <c r="G656" s="9">
        <f t="shared" si="10"/>
        <v>4556652.5540000005</v>
      </c>
    </row>
    <row r="657" spans="1:7">
      <c r="A657" s="6">
        <v>652</v>
      </c>
      <c r="B657" s="6">
        <v>652</v>
      </c>
      <c r="C657" s="6" t="s">
        <v>114</v>
      </c>
      <c r="D657" s="6" t="s">
        <v>680</v>
      </c>
      <c r="E657" s="8">
        <v>4913673.7248999998</v>
      </c>
      <c r="F657" s="8">
        <v>50926.589899999999</v>
      </c>
      <c r="G657" s="9">
        <f t="shared" si="10"/>
        <v>4964600.3147999998</v>
      </c>
    </row>
    <row r="658" spans="1:7">
      <c r="A658" s="6">
        <v>653</v>
      </c>
      <c r="B658" s="6">
        <v>653</v>
      </c>
      <c r="C658" s="6" t="s">
        <v>114</v>
      </c>
      <c r="D658" s="6" t="s">
        <v>682</v>
      </c>
      <c r="E658" s="8">
        <v>3763406.9223000002</v>
      </c>
      <c r="F658" s="8">
        <v>39004.926200000002</v>
      </c>
      <c r="G658" s="9">
        <f t="shared" si="10"/>
        <v>3802411.8485000003</v>
      </c>
    </row>
    <row r="659" spans="1:7">
      <c r="A659" s="6">
        <v>654</v>
      </c>
      <c r="B659" s="6">
        <v>654</v>
      </c>
      <c r="C659" s="6" t="s">
        <v>114</v>
      </c>
      <c r="D659" s="6" t="s">
        <v>684</v>
      </c>
      <c r="E659" s="8">
        <v>4525932.9675000003</v>
      </c>
      <c r="F659" s="8">
        <v>46907.944100000001</v>
      </c>
      <c r="G659" s="9">
        <f t="shared" ref="G659:G722" si="11">E659+F659</f>
        <v>4572840.9116000002</v>
      </c>
    </row>
    <row r="660" spans="1:7">
      <c r="A660" s="6">
        <v>655</v>
      </c>
      <c r="B660" s="6">
        <v>655</v>
      </c>
      <c r="C660" s="6" t="s">
        <v>114</v>
      </c>
      <c r="D660" s="6" t="s">
        <v>686</v>
      </c>
      <c r="E660" s="8">
        <v>3821397.5649999999</v>
      </c>
      <c r="F660" s="8">
        <v>39605.956299999998</v>
      </c>
      <c r="G660" s="9">
        <f t="shared" si="11"/>
        <v>3861003.5213000001</v>
      </c>
    </row>
    <row r="661" spans="1:7">
      <c r="A661" s="6">
        <v>656</v>
      </c>
      <c r="B661" s="6">
        <v>656</v>
      </c>
      <c r="C661" s="6" t="s">
        <v>114</v>
      </c>
      <c r="D661" s="6" t="s">
        <v>688</v>
      </c>
      <c r="E661" s="8">
        <v>3838079.6727</v>
      </c>
      <c r="F661" s="8">
        <v>39778.853999999999</v>
      </c>
      <c r="G661" s="9">
        <f t="shared" si="11"/>
        <v>3877858.5266999998</v>
      </c>
    </row>
    <row r="662" spans="1:7">
      <c r="A662" s="6">
        <v>657</v>
      </c>
      <c r="B662" s="6">
        <v>657</v>
      </c>
      <c r="C662" s="6" t="s">
        <v>114</v>
      </c>
      <c r="D662" s="6" t="s">
        <v>690</v>
      </c>
      <c r="E662" s="8">
        <v>3819442.2168999999</v>
      </c>
      <c r="F662" s="8">
        <v>39585.690499999997</v>
      </c>
      <c r="G662" s="9">
        <f t="shared" si="11"/>
        <v>3859027.9073999999</v>
      </c>
    </row>
    <row r="663" spans="1:7">
      <c r="A663" s="6">
        <v>658</v>
      </c>
      <c r="B663" s="6">
        <v>658</v>
      </c>
      <c r="C663" s="6" t="s">
        <v>114</v>
      </c>
      <c r="D663" s="6" t="s">
        <v>692</v>
      </c>
      <c r="E663" s="8">
        <v>4402631.5684000002</v>
      </c>
      <c r="F663" s="8">
        <v>45630.0164</v>
      </c>
      <c r="G663" s="9">
        <f t="shared" si="11"/>
        <v>4448261.5848000003</v>
      </c>
    </row>
    <row r="664" spans="1:7">
      <c r="A664" s="6">
        <v>659</v>
      </c>
      <c r="B664" s="6">
        <v>659</v>
      </c>
      <c r="C664" s="6" t="s">
        <v>115</v>
      </c>
      <c r="D664" s="6" t="s">
        <v>696</v>
      </c>
      <c r="E664" s="8">
        <v>5193285.8095000004</v>
      </c>
      <c r="F664" s="8">
        <v>53824.562100000003</v>
      </c>
      <c r="G664" s="9">
        <f t="shared" si="11"/>
        <v>5247110.3716000002</v>
      </c>
    </row>
    <row r="665" spans="1:7">
      <c r="A665" s="6">
        <v>660</v>
      </c>
      <c r="B665" s="6">
        <v>660</v>
      </c>
      <c r="C665" s="6" t="s">
        <v>115</v>
      </c>
      <c r="D665" s="6" t="s">
        <v>291</v>
      </c>
      <c r="E665" s="8">
        <v>5238746.7445999999</v>
      </c>
      <c r="F665" s="8">
        <v>54295.731099999997</v>
      </c>
      <c r="G665" s="9">
        <f t="shared" si="11"/>
        <v>5293042.4757000003</v>
      </c>
    </row>
    <row r="666" spans="1:7">
      <c r="A666" s="6">
        <v>661</v>
      </c>
      <c r="B666" s="6">
        <v>661</v>
      </c>
      <c r="C666" s="6" t="s">
        <v>115</v>
      </c>
      <c r="D666" s="6" t="s">
        <v>699</v>
      </c>
      <c r="E666" s="8">
        <v>5215918.3372</v>
      </c>
      <c r="F666" s="8">
        <v>54059.131500000003</v>
      </c>
      <c r="G666" s="9">
        <f t="shared" si="11"/>
        <v>5269977.4687000001</v>
      </c>
    </row>
    <row r="667" spans="1:7">
      <c r="A667" s="6">
        <v>662</v>
      </c>
      <c r="B667" s="6">
        <v>662</v>
      </c>
      <c r="C667" s="6" t="s">
        <v>115</v>
      </c>
      <c r="D667" s="6" t="s">
        <v>701</v>
      </c>
      <c r="E667" s="8">
        <v>3959886.1694999998</v>
      </c>
      <c r="F667" s="8">
        <v>41041.288099999998</v>
      </c>
      <c r="G667" s="9">
        <f t="shared" si="11"/>
        <v>4000927.4575999998</v>
      </c>
    </row>
    <row r="668" spans="1:7">
      <c r="A668" s="6">
        <v>663</v>
      </c>
      <c r="B668" s="6">
        <v>663</v>
      </c>
      <c r="C668" s="6" t="s">
        <v>115</v>
      </c>
      <c r="D668" s="6" t="s">
        <v>703</v>
      </c>
      <c r="E668" s="8">
        <v>6889661.5016999999</v>
      </c>
      <c r="F668" s="8">
        <v>71406.240099999995</v>
      </c>
      <c r="G668" s="9">
        <f t="shared" si="11"/>
        <v>6961067.7418</v>
      </c>
    </row>
    <row r="669" spans="1:7">
      <c r="A669" s="6">
        <v>664</v>
      </c>
      <c r="B669" s="6">
        <v>664</v>
      </c>
      <c r="C669" s="6" t="s">
        <v>115</v>
      </c>
      <c r="D669" s="6" t="s">
        <v>705</v>
      </c>
      <c r="E669" s="8">
        <v>5957804.2999</v>
      </c>
      <c r="F669" s="8">
        <v>61748.230199999998</v>
      </c>
      <c r="G669" s="9">
        <f t="shared" si="11"/>
        <v>6019552.5301000001</v>
      </c>
    </row>
    <row r="670" spans="1:7">
      <c r="A670" s="6">
        <v>665</v>
      </c>
      <c r="B670" s="6">
        <v>665</v>
      </c>
      <c r="C670" s="6" t="s">
        <v>115</v>
      </c>
      <c r="D670" s="6" t="s">
        <v>707</v>
      </c>
      <c r="E670" s="8">
        <v>5230019.7799000004</v>
      </c>
      <c r="F670" s="8">
        <v>54205.282599999999</v>
      </c>
      <c r="G670" s="9">
        <f t="shared" si="11"/>
        <v>5284225.0625</v>
      </c>
    </row>
    <row r="671" spans="1:7">
      <c r="A671" s="6">
        <v>666</v>
      </c>
      <c r="B671" s="6">
        <v>666</v>
      </c>
      <c r="C671" s="6" t="s">
        <v>115</v>
      </c>
      <c r="D671" s="6" t="s">
        <v>710</v>
      </c>
      <c r="E671" s="8">
        <v>4618951.1353000002</v>
      </c>
      <c r="F671" s="8">
        <v>47872.008500000004</v>
      </c>
      <c r="G671" s="9">
        <f t="shared" si="11"/>
        <v>4666823.1438000007</v>
      </c>
    </row>
    <row r="672" spans="1:7">
      <c r="A672" s="6">
        <v>667</v>
      </c>
      <c r="B672" s="6">
        <v>667</v>
      </c>
      <c r="C672" s="6" t="s">
        <v>115</v>
      </c>
      <c r="D672" s="6" t="s">
        <v>712</v>
      </c>
      <c r="E672" s="8">
        <v>4737546.0469000004</v>
      </c>
      <c r="F672" s="8">
        <v>49101.156999999999</v>
      </c>
      <c r="G672" s="9">
        <f t="shared" si="11"/>
        <v>4786647.2039000001</v>
      </c>
    </row>
    <row r="673" spans="1:7">
      <c r="A673" s="6">
        <v>668</v>
      </c>
      <c r="B673" s="6">
        <v>668</v>
      </c>
      <c r="C673" s="6" t="s">
        <v>115</v>
      </c>
      <c r="D673" s="6" t="s">
        <v>714</v>
      </c>
      <c r="E673" s="8">
        <v>4494249.0051999995</v>
      </c>
      <c r="F673" s="8">
        <v>46579.563300000002</v>
      </c>
      <c r="G673" s="9">
        <f t="shared" si="11"/>
        <v>4540828.5684999991</v>
      </c>
    </row>
    <row r="674" spans="1:7">
      <c r="A674" s="6">
        <v>669</v>
      </c>
      <c r="B674" s="6">
        <v>669</v>
      </c>
      <c r="C674" s="6" t="s">
        <v>115</v>
      </c>
      <c r="D674" s="6" t="s">
        <v>716</v>
      </c>
      <c r="E674" s="8">
        <v>6209387.8705000002</v>
      </c>
      <c r="F674" s="8">
        <v>64355.707699999999</v>
      </c>
      <c r="G674" s="9">
        <f t="shared" si="11"/>
        <v>6273743.5782000003</v>
      </c>
    </row>
    <row r="675" spans="1:7">
      <c r="A675" s="6">
        <v>670</v>
      </c>
      <c r="B675" s="6">
        <v>670</v>
      </c>
      <c r="C675" s="6" t="s">
        <v>115</v>
      </c>
      <c r="D675" s="6" t="s">
        <v>718</v>
      </c>
      <c r="E675" s="8">
        <v>4180484.8849999998</v>
      </c>
      <c r="F675" s="8">
        <v>43327.630499999999</v>
      </c>
      <c r="G675" s="9">
        <f t="shared" si="11"/>
        <v>4223812.5154999997</v>
      </c>
    </row>
    <row r="676" spans="1:7">
      <c r="A676" s="6">
        <v>671</v>
      </c>
      <c r="B676" s="6">
        <v>671</v>
      </c>
      <c r="C676" s="6" t="s">
        <v>115</v>
      </c>
      <c r="D676" s="6" t="s">
        <v>719</v>
      </c>
      <c r="E676" s="8">
        <v>5581028.2155999998</v>
      </c>
      <c r="F676" s="8">
        <v>57843.225100000003</v>
      </c>
      <c r="G676" s="9">
        <f t="shared" si="11"/>
        <v>5638871.4407000002</v>
      </c>
    </row>
    <row r="677" spans="1:7">
      <c r="A677" s="6">
        <v>672</v>
      </c>
      <c r="B677" s="6">
        <v>672</v>
      </c>
      <c r="C677" s="6" t="s">
        <v>115</v>
      </c>
      <c r="D677" s="6" t="s">
        <v>721</v>
      </c>
      <c r="E677" s="8">
        <v>5572956.2032000003</v>
      </c>
      <c r="F677" s="8">
        <v>57759.564700000003</v>
      </c>
      <c r="G677" s="9">
        <f t="shared" si="11"/>
        <v>5630715.7679000003</v>
      </c>
    </row>
    <row r="678" spans="1:7">
      <c r="A678" s="6">
        <v>673</v>
      </c>
      <c r="B678" s="6">
        <v>673</v>
      </c>
      <c r="C678" s="6" t="s">
        <v>115</v>
      </c>
      <c r="D678" s="6" t="s">
        <v>723</v>
      </c>
      <c r="E678" s="8">
        <v>4404175.0356999999</v>
      </c>
      <c r="F678" s="8">
        <v>45646.013299999999</v>
      </c>
      <c r="G678" s="9">
        <f t="shared" si="11"/>
        <v>4449821.0489999996</v>
      </c>
    </row>
    <row r="679" spans="1:7">
      <c r="A679" s="6">
        <v>674</v>
      </c>
      <c r="B679" s="6">
        <v>674</v>
      </c>
      <c r="C679" s="6" t="s">
        <v>115</v>
      </c>
      <c r="D679" s="6" t="s">
        <v>725</v>
      </c>
      <c r="E679" s="8">
        <v>5611718.9149000002</v>
      </c>
      <c r="F679" s="8">
        <v>58161.311500000003</v>
      </c>
      <c r="G679" s="9">
        <f t="shared" si="11"/>
        <v>5669880.2264</v>
      </c>
    </row>
    <row r="680" spans="1:7">
      <c r="A680" s="6">
        <v>675</v>
      </c>
      <c r="B680" s="6">
        <v>675</v>
      </c>
      <c r="C680" s="6" t="s">
        <v>115</v>
      </c>
      <c r="D680" s="6" t="s">
        <v>727</v>
      </c>
      <c r="E680" s="8">
        <v>5962476.3279999997</v>
      </c>
      <c r="F680" s="8">
        <v>61796.652300000002</v>
      </c>
      <c r="G680" s="9">
        <f t="shared" si="11"/>
        <v>6024272.9802999999</v>
      </c>
    </row>
    <row r="681" spans="1:7">
      <c r="A681" s="6">
        <v>676</v>
      </c>
      <c r="B681" s="6">
        <v>676</v>
      </c>
      <c r="C681" s="6" t="s">
        <v>116</v>
      </c>
      <c r="D681" s="6" t="s">
        <v>731</v>
      </c>
      <c r="E681" s="8">
        <v>3967172.8161999998</v>
      </c>
      <c r="F681" s="8">
        <v>41116.808799999999</v>
      </c>
      <c r="G681" s="9">
        <f t="shared" si="11"/>
        <v>4008289.625</v>
      </c>
    </row>
    <row r="682" spans="1:7">
      <c r="A682" s="6">
        <v>677</v>
      </c>
      <c r="B682" s="6">
        <v>677</v>
      </c>
      <c r="C682" s="6" t="s">
        <v>116</v>
      </c>
      <c r="D682" s="6" t="s">
        <v>734</v>
      </c>
      <c r="E682" s="8">
        <v>4956674.3332000002</v>
      </c>
      <c r="F682" s="8">
        <v>51372.259400000003</v>
      </c>
      <c r="G682" s="9">
        <f t="shared" si="11"/>
        <v>5008046.5926000001</v>
      </c>
    </row>
    <row r="683" spans="1:7">
      <c r="A683" s="6">
        <v>678</v>
      </c>
      <c r="B683" s="6">
        <v>678</v>
      </c>
      <c r="C683" s="6" t="s">
        <v>116</v>
      </c>
      <c r="D683" s="6" t="s">
        <v>736</v>
      </c>
      <c r="E683" s="8">
        <v>4566136.7609000001</v>
      </c>
      <c r="F683" s="8">
        <v>47324.626600000003</v>
      </c>
      <c r="G683" s="9">
        <f t="shared" si="11"/>
        <v>4613461.3875000002</v>
      </c>
    </row>
    <row r="684" spans="1:7">
      <c r="A684" s="6">
        <v>679</v>
      </c>
      <c r="B684" s="6">
        <v>679</v>
      </c>
      <c r="C684" s="6" t="s">
        <v>116</v>
      </c>
      <c r="D684" s="6" t="s">
        <v>738</v>
      </c>
      <c r="E684" s="8">
        <v>4874259.5045999996</v>
      </c>
      <c r="F684" s="8">
        <v>50518.090700000001</v>
      </c>
      <c r="G684" s="9">
        <f t="shared" si="11"/>
        <v>4924777.5952999992</v>
      </c>
    </row>
    <row r="685" spans="1:7">
      <c r="A685" s="6">
        <v>680</v>
      </c>
      <c r="B685" s="6">
        <v>680</v>
      </c>
      <c r="C685" s="6" t="s">
        <v>116</v>
      </c>
      <c r="D685" s="6" t="s">
        <v>740</v>
      </c>
      <c r="E685" s="8">
        <v>4524532.2707000002</v>
      </c>
      <c r="F685" s="8">
        <v>46893.426899999999</v>
      </c>
      <c r="G685" s="9">
        <f t="shared" si="11"/>
        <v>4571425.6976000005</v>
      </c>
    </row>
    <row r="686" spans="1:7">
      <c r="A686" s="6">
        <v>681</v>
      </c>
      <c r="B686" s="6">
        <v>681</v>
      </c>
      <c r="C686" s="6" t="s">
        <v>116</v>
      </c>
      <c r="D686" s="6" t="s">
        <v>742</v>
      </c>
      <c r="E686" s="8">
        <v>4523776.2290000003</v>
      </c>
      <c r="F686" s="8">
        <v>46885.591099999998</v>
      </c>
      <c r="G686" s="9">
        <f t="shared" si="11"/>
        <v>4570661.8201000001</v>
      </c>
    </row>
    <row r="687" spans="1:7">
      <c r="A687" s="6">
        <v>682</v>
      </c>
      <c r="B687" s="6">
        <v>682</v>
      </c>
      <c r="C687" s="6" t="s">
        <v>116</v>
      </c>
      <c r="D687" s="6" t="s">
        <v>744</v>
      </c>
      <c r="E687" s="8">
        <v>4902738.2978999997</v>
      </c>
      <c r="F687" s="8">
        <v>50813.2523</v>
      </c>
      <c r="G687" s="9">
        <f t="shared" si="11"/>
        <v>4953551.5501999995</v>
      </c>
    </row>
    <row r="688" spans="1:7">
      <c r="A688" s="6">
        <v>683</v>
      </c>
      <c r="B688" s="6">
        <v>683</v>
      </c>
      <c r="C688" s="6" t="s">
        <v>116</v>
      </c>
      <c r="D688" s="6" t="s">
        <v>746</v>
      </c>
      <c r="E688" s="8">
        <v>4749826.0021000002</v>
      </c>
      <c r="F688" s="8">
        <v>49228.429600000003</v>
      </c>
      <c r="G688" s="9">
        <f t="shared" si="11"/>
        <v>4799054.4317000005</v>
      </c>
    </row>
    <row r="689" spans="1:7">
      <c r="A689" s="6">
        <v>684</v>
      </c>
      <c r="B689" s="6">
        <v>684</v>
      </c>
      <c r="C689" s="6" t="s">
        <v>116</v>
      </c>
      <c r="D689" s="6" t="s">
        <v>748</v>
      </c>
      <c r="E689" s="8">
        <v>4530510.9578</v>
      </c>
      <c r="F689" s="8">
        <v>46955.391499999998</v>
      </c>
      <c r="G689" s="9">
        <f t="shared" si="11"/>
        <v>4577466.3492999999</v>
      </c>
    </row>
    <row r="690" spans="1:7">
      <c r="A690" s="6">
        <v>685</v>
      </c>
      <c r="B690" s="6">
        <v>685</v>
      </c>
      <c r="C690" s="6" t="s">
        <v>116</v>
      </c>
      <c r="D690" s="6" t="s">
        <v>750</v>
      </c>
      <c r="E690" s="8">
        <v>5312753.2696000002</v>
      </c>
      <c r="F690" s="8">
        <v>55062.753900000003</v>
      </c>
      <c r="G690" s="9">
        <f t="shared" si="11"/>
        <v>5367816.0235000001</v>
      </c>
    </row>
    <row r="691" spans="1:7">
      <c r="A691" s="6">
        <v>686</v>
      </c>
      <c r="B691" s="6">
        <v>686</v>
      </c>
      <c r="C691" s="6" t="s">
        <v>116</v>
      </c>
      <c r="D691" s="6" t="s">
        <v>752</v>
      </c>
      <c r="E691" s="8">
        <v>4731539.6095000003</v>
      </c>
      <c r="F691" s="8">
        <v>49038.904699999999</v>
      </c>
      <c r="G691" s="9">
        <f t="shared" si="11"/>
        <v>4780578.5142000001</v>
      </c>
    </row>
    <row r="692" spans="1:7">
      <c r="A692" s="6">
        <v>687</v>
      </c>
      <c r="B692" s="6">
        <v>687</v>
      </c>
      <c r="C692" s="6" t="s">
        <v>116</v>
      </c>
      <c r="D692" s="6" t="s">
        <v>754</v>
      </c>
      <c r="E692" s="8">
        <v>4528489.2998000002</v>
      </c>
      <c r="F692" s="8">
        <v>46934.438600000001</v>
      </c>
      <c r="G692" s="9">
        <f t="shared" si="11"/>
        <v>4575423.7384000001</v>
      </c>
    </row>
    <row r="693" spans="1:7">
      <c r="A693" s="6">
        <v>688</v>
      </c>
      <c r="B693" s="6">
        <v>688</v>
      </c>
      <c r="C693" s="6" t="s">
        <v>116</v>
      </c>
      <c r="D693" s="6" t="s">
        <v>756</v>
      </c>
      <c r="E693" s="8">
        <v>5376103.9127000002</v>
      </c>
      <c r="F693" s="8">
        <v>55719.3364</v>
      </c>
      <c r="G693" s="9">
        <f t="shared" si="11"/>
        <v>5431823.2491000006</v>
      </c>
    </row>
    <row r="694" spans="1:7">
      <c r="A694" s="6">
        <v>689</v>
      </c>
      <c r="B694" s="6">
        <v>689</v>
      </c>
      <c r="C694" s="6" t="s">
        <v>116</v>
      </c>
      <c r="D694" s="6" t="s">
        <v>758</v>
      </c>
      <c r="E694" s="8">
        <v>6583622.3218</v>
      </c>
      <c r="F694" s="8">
        <v>68234.370699999999</v>
      </c>
      <c r="G694" s="9">
        <f t="shared" si="11"/>
        <v>6651856.6924999999</v>
      </c>
    </row>
    <row r="695" spans="1:7">
      <c r="A695" s="6">
        <v>690</v>
      </c>
      <c r="B695" s="6">
        <v>690</v>
      </c>
      <c r="C695" s="6" t="s">
        <v>116</v>
      </c>
      <c r="D695" s="6" t="s">
        <v>760</v>
      </c>
      <c r="E695" s="8">
        <v>5315243.267</v>
      </c>
      <c r="F695" s="8">
        <v>55088.560899999997</v>
      </c>
      <c r="G695" s="9">
        <f t="shared" si="11"/>
        <v>5370331.8278999999</v>
      </c>
    </row>
    <row r="696" spans="1:7">
      <c r="A696" s="6">
        <v>691</v>
      </c>
      <c r="B696" s="6">
        <v>691</v>
      </c>
      <c r="C696" s="6" t="s">
        <v>116</v>
      </c>
      <c r="D696" s="6" t="s">
        <v>762</v>
      </c>
      <c r="E696" s="8">
        <v>5363546.4995999997</v>
      </c>
      <c r="F696" s="8">
        <v>55589.188099999999</v>
      </c>
      <c r="G696" s="9">
        <f t="shared" si="11"/>
        <v>5419135.6876999997</v>
      </c>
    </row>
    <row r="697" spans="1:7">
      <c r="A697" s="6">
        <v>692</v>
      </c>
      <c r="B697" s="6">
        <v>692</v>
      </c>
      <c r="C697" s="6" t="s">
        <v>116</v>
      </c>
      <c r="D697" s="6" t="s">
        <v>764</v>
      </c>
      <c r="E697" s="8">
        <v>3684996.0225999998</v>
      </c>
      <c r="F697" s="8">
        <v>38192.255299999997</v>
      </c>
      <c r="G697" s="9">
        <f t="shared" si="11"/>
        <v>3723188.2778999996</v>
      </c>
    </row>
    <row r="698" spans="1:7">
      <c r="A698" s="6">
        <v>693</v>
      </c>
      <c r="B698" s="6">
        <v>693</v>
      </c>
      <c r="C698" s="6" t="s">
        <v>116</v>
      </c>
      <c r="D698" s="6" t="s">
        <v>766</v>
      </c>
      <c r="E698" s="8">
        <v>4534403.3460999997</v>
      </c>
      <c r="F698" s="8">
        <v>46995.7333</v>
      </c>
      <c r="G698" s="9">
        <f t="shared" si="11"/>
        <v>4581399.0794000002</v>
      </c>
    </row>
    <row r="699" spans="1:7">
      <c r="A699" s="6">
        <v>694</v>
      </c>
      <c r="B699" s="6">
        <v>694</v>
      </c>
      <c r="C699" s="6" t="s">
        <v>116</v>
      </c>
      <c r="D699" s="6" t="s">
        <v>768</v>
      </c>
      <c r="E699" s="8">
        <v>3593961.7335999999</v>
      </c>
      <c r="F699" s="8">
        <v>37248.7523</v>
      </c>
      <c r="G699" s="9">
        <f t="shared" si="11"/>
        <v>3631210.4858999997</v>
      </c>
    </row>
    <row r="700" spans="1:7">
      <c r="A700" s="6">
        <v>695</v>
      </c>
      <c r="B700" s="6">
        <v>695</v>
      </c>
      <c r="C700" s="6" t="s">
        <v>116</v>
      </c>
      <c r="D700" s="6" t="s">
        <v>770</v>
      </c>
      <c r="E700" s="8">
        <v>3887478.4278000002</v>
      </c>
      <c r="F700" s="8">
        <v>40290.835500000001</v>
      </c>
      <c r="G700" s="9">
        <f t="shared" si="11"/>
        <v>3927769.2633000002</v>
      </c>
    </row>
    <row r="701" spans="1:7">
      <c r="A701" s="6">
        <v>696</v>
      </c>
      <c r="B701" s="6">
        <v>696</v>
      </c>
      <c r="C701" s="6" t="s">
        <v>116</v>
      </c>
      <c r="D701" s="6" t="s">
        <v>772</v>
      </c>
      <c r="E701" s="8">
        <v>4015057.6485000001</v>
      </c>
      <c r="F701" s="8">
        <v>41613.099699999999</v>
      </c>
      <c r="G701" s="9">
        <f t="shared" si="11"/>
        <v>4056670.7482000003</v>
      </c>
    </row>
    <row r="702" spans="1:7">
      <c r="A702" s="6">
        <v>697</v>
      </c>
      <c r="B702" s="6">
        <v>697</v>
      </c>
      <c r="C702" s="6" t="s">
        <v>116</v>
      </c>
      <c r="D702" s="6" t="s">
        <v>774</v>
      </c>
      <c r="E702" s="8">
        <v>7456483.3728</v>
      </c>
      <c r="F702" s="8">
        <v>77280.929199999999</v>
      </c>
      <c r="G702" s="9">
        <f t="shared" si="11"/>
        <v>7533764.3020000001</v>
      </c>
    </row>
    <row r="703" spans="1:7">
      <c r="A703" s="6">
        <v>698</v>
      </c>
      <c r="B703" s="6">
        <v>698</v>
      </c>
      <c r="C703" s="6" t="s">
        <v>116</v>
      </c>
      <c r="D703" s="6" t="s">
        <v>776</v>
      </c>
      <c r="E703" s="8">
        <v>4413389.4544000002</v>
      </c>
      <c r="F703" s="8">
        <v>45741.513899999998</v>
      </c>
      <c r="G703" s="9">
        <f t="shared" si="11"/>
        <v>4459130.9682999998</v>
      </c>
    </row>
    <row r="704" spans="1:7">
      <c r="A704" s="6">
        <v>699</v>
      </c>
      <c r="B704" s="6">
        <v>699</v>
      </c>
      <c r="C704" s="6" t="s">
        <v>117</v>
      </c>
      <c r="D704" s="6" t="s">
        <v>780</v>
      </c>
      <c r="E704" s="8">
        <v>4134962.1107000001</v>
      </c>
      <c r="F704" s="8">
        <v>42855.820599999999</v>
      </c>
      <c r="G704" s="9">
        <f t="shared" si="11"/>
        <v>4177817.9313000003</v>
      </c>
    </row>
    <row r="705" spans="1:7">
      <c r="A705" s="6">
        <v>700</v>
      </c>
      <c r="B705" s="6">
        <v>700</v>
      </c>
      <c r="C705" s="6" t="s">
        <v>117</v>
      </c>
      <c r="D705" s="6" t="s">
        <v>782</v>
      </c>
      <c r="E705" s="8">
        <v>4706972.4122000001</v>
      </c>
      <c r="F705" s="8">
        <v>48784.283900000002</v>
      </c>
      <c r="G705" s="9">
        <f t="shared" si="11"/>
        <v>4755756.6961000003</v>
      </c>
    </row>
    <row r="706" spans="1:7">
      <c r="A706" s="6">
        <v>701</v>
      </c>
      <c r="B706" s="6">
        <v>701</v>
      </c>
      <c r="C706" s="6" t="s">
        <v>117</v>
      </c>
      <c r="D706" s="6" t="s">
        <v>784</v>
      </c>
      <c r="E706" s="8">
        <v>5072545.2120000003</v>
      </c>
      <c r="F706" s="8">
        <v>52573.175300000003</v>
      </c>
      <c r="G706" s="9">
        <f t="shared" si="11"/>
        <v>5125118.3873000005</v>
      </c>
    </row>
    <row r="707" spans="1:7">
      <c r="A707" s="6">
        <v>702</v>
      </c>
      <c r="B707" s="6">
        <v>702</v>
      </c>
      <c r="C707" s="6" t="s">
        <v>117</v>
      </c>
      <c r="D707" s="6" t="s">
        <v>786</v>
      </c>
      <c r="E707" s="8">
        <v>5507578.4305999996</v>
      </c>
      <c r="F707" s="8">
        <v>57081.972500000003</v>
      </c>
      <c r="G707" s="9">
        <f t="shared" si="11"/>
        <v>5564660.4030999998</v>
      </c>
    </row>
    <row r="708" spans="1:7">
      <c r="A708" s="6">
        <v>703</v>
      </c>
      <c r="B708" s="6">
        <v>703</v>
      </c>
      <c r="C708" s="6" t="s">
        <v>117</v>
      </c>
      <c r="D708" s="6" t="s">
        <v>788</v>
      </c>
      <c r="E708" s="8">
        <v>5181006.1009</v>
      </c>
      <c r="F708" s="8">
        <v>53697.292099999999</v>
      </c>
      <c r="G708" s="9">
        <f t="shared" si="11"/>
        <v>5234703.3930000002</v>
      </c>
    </row>
    <row r="709" spans="1:7">
      <c r="A709" s="6">
        <v>704</v>
      </c>
      <c r="B709" s="6">
        <v>704</v>
      </c>
      <c r="C709" s="6" t="s">
        <v>117</v>
      </c>
      <c r="D709" s="6" t="s">
        <v>791</v>
      </c>
      <c r="E709" s="8">
        <v>4694577.9696000004</v>
      </c>
      <c r="F709" s="8">
        <v>48655.8246</v>
      </c>
      <c r="G709" s="9">
        <f t="shared" si="11"/>
        <v>4743233.7942000004</v>
      </c>
    </row>
    <row r="710" spans="1:7">
      <c r="A710" s="6">
        <v>705</v>
      </c>
      <c r="B710" s="6">
        <v>705</v>
      </c>
      <c r="C710" s="6" t="s">
        <v>117</v>
      </c>
      <c r="D710" s="6" t="s">
        <v>793</v>
      </c>
      <c r="E710" s="8">
        <v>5361877.9265999999</v>
      </c>
      <c r="F710" s="8">
        <v>55571.8946</v>
      </c>
      <c r="G710" s="9">
        <f t="shared" si="11"/>
        <v>5417449.8212000001</v>
      </c>
    </row>
    <row r="711" spans="1:7">
      <c r="A711" s="6">
        <v>706</v>
      </c>
      <c r="B711" s="6">
        <v>706</v>
      </c>
      <c r="C711" s="6" t="s">
        <v>117</v>
      </c>
      <c r="D711" s="6" t="s">
        <v>795</v>
      </c>
      <c r="E711" s="8">
        <v>4575347.9210000001</v>
      </c>
      <c r="F711" s="8">
        <v>47420.093500000003</v>
      </c>
      <c r="G711" s="9">
        <f t="shared" si="11"/>
        <v>4622768.0145000005</v>
      </c>
    </row>
    <row r="712" spans="1:7">
      <c r="A712" s="6">
        <v>707</v>
      </c>
      <c r="B712" s="6">
        <v>707</v>
      </c>
      <c r="C712" s="6" t="s">
        <v>117</v>
      </c>
      <c r="D712" s="6" t="s">
        <v>797</v>
      </c>
      <c r="E712" s="8">
        <v>5178953.0509000001</v>
      </c>
      <c r="F712" s="8">
        <v>53676.013700000003</v>
      </c>
      <c r="G712" s="9">
        <f t="shared" si="11"/>
        <v>5232629.0646000002</v>
      </c>
    </row>
    <row r="713" spans="1:7">
      <c r="A713" s="6">
        <v>708</v>
      </c>
      <c r="B713" s="6">
        <v>708</v>
      </c>
      <c r="C713" s="6" t="s">
        <v>117</v>
      </c>
      <c r="D713" s="6" t="s">
        <v>799</v>
      </c>
      <c r="E713" s="8">
        <v>4675873.5845999997</v>
      </c>
      <c r="F713" s="8">
        <v>48461.967499999999</v>
      </c>
      <c r="G713" s="9">
        <f t="shared" si="11"/>
        <v>4724335.5521</v>
      </c>
    </row>
    <row r="714" spans="1:7">
      <c r="A714" s="6">
        <v>709</v>
      </c>
      <c r="B714" s="6">
        <v>709</v>
      </c>
      <c r="C714" s="6" t="s">
        <v>117</v>
      </c>
      <c r="D714" s="6" t="s">
        <v>801</v>
      </c>
      <c r="E714" s="8">
        <v>4335970.8575999998</v>
      </c>
      <c r="F714" s="8">
        <v>44939.127500000002</v>
      </c>
      <c r="G714" s="9">
        <f t="shared" si="11"/>
        <v>4380909.9851000002</v>
      </c>
    </row>
    <row r="715" spans="1:7">
      <c r="A715" s="6">
        <v>710</v>
      </c>
      <c r="B715" s="6">
        <v>710</v>
      </c>
      <c r="C715" s="6" t="s">
        <v>117</v>
      </c>
      <c r="D715" s="6" t="s">
        <v>803</v>
      </c>
      <c r="E715" s="8">
        <v>5162500.8602</v>
      </c>
      <c r="F715" s="8">
        <v>53505.498899999999</v>
      </c>
      <c r="G715" s="9">
        <f t="shared" si="11"/>
        <v>5216006.3591</v>
      </c>
    </row>
    <row r="716" spans="1:7">
      <c r="A716" s="6">
        <v>711</v>
      </c>
      <c r="B716" s="6">
        <v>711</v>
      </c>
      <c r="C716" s="6" t="s">
        <v>117</v>
      </c>
      <c r="D716" s="6" t="s">
        <v>805</v>
      </c>
      <c r="E716" s="8">
        <v>5416505.1617000001</v>
      </c>
      <c r="F716" s="8">
        <v>56138.065499999997</v>
      </c>
      <c r="G716" s="9">
        <f t="shared" si="11"/>
        <v>5472643.2271999996</v>
      </c>
    </row>
    <row r="717" spans="1:7">
      <c r="A717" s="6">
        <v>712</v>
      </c>
      <c r="B717" s="6">
        <v>712</v>
      </c>
      <c r="C717" s="6" t="s">
        <v>117</v>
      </c>
      <c r="D717" s="6" t="s">
        <v>807</v>
      </c>
      <c r="E717" s="8">
        <v>4880558.0990000004</v>
      </c>
      <c r="F717" s="8">
        <v>50583.370999999999</v>
      </c>
      <c r="G717" s="9">
        <f t="shared" si="11"/>
        <v>4931141.4700000007</v>
      </c>
    </row>
    <row r="718" spans="1:7">
      <c r="A718" s="6">
        <v>713</v>
      </c>
      <c r="B718" s="6">
        <v>713</v>
      </c>
      <c r="C718" s="6" t="s">
        <v>117</v>
      </c>
      <c r="D718" s="6" t="s">
        <v>809</v>
      </c>
      <c r="E718" s="8">
        <v>4370240.7976000002</v>
      </c>
      <c r="F718" s="8">
        <v>45294.31</v>
      </c>
      <c r="G718" s="9">
        <f t="shared" si="11"/>
        <v>4415535.1075999998</v>
      </c>
    </row>
    <row r="719" spans="1:7">
      <c r="A719" s="6">
        <v>714</v>
      </c>
      <c r="B719" s="6">
        <v>714</v>
      </c>
      <c r="C719" s="6" t="s">
        <v>117</v>
      </c>
      <c r="D719" s="6" t="s">
        <v>811</v>
      </c>
      <c r="E719" s="8">
        <v>4856377.1763000004</v>
      </c>
      <c r="F719" s="8">
        <v>50332.753599999996</v>
      </c>
      <c r="G719" s="9">
        <f t="shared" si="11"/>
        <v>4906709.9299000008</v>
      </c>
    </row>
    <row r="720" spans="1:7">
      <c r="A720" s="6">
        <v>715</v>
      </c>
      <c r="B720" s="6">
        <v>715</v>
      </c>
      <c r="C720" s="6" t="s">
        <v>117</v>
      </c>
      <c r="D720" s="6" t="s">
        <v>813</v>
      </c>
      <c r="E720" s="8">
        <v>4817144.9408</v>
      </c>
      <c r="F720" s="8">
        <v>49926.140500000001</v>
      </c>
      <c r="G720" s="9">
        <f t="shared" si="11"/>
        <v>4867071.0812999997</v>
      </c>
    </row>
    <row r="721" spans="1:7">
      <c r="A721" s="6">
        <v>716</v>
      </c>
      <c r="B721" s="6">
        <v>716</v>
      </c>
      <c r="C721" s="6" t="s">
        <v>117</v>
      </c>
      <c r="D721" s="6" t="s">
        <v>815</v>
      </c>
      <c r="E721" s="8">
        <v>5393836.7293999996</v>
      </c>
      <c r="F721" s="8">
        <v>55903.123899999999</v>
      </c>
      <c r="G721" s="9">
        <f t="shared" si="11"/>
        <v>5449739.8532999996</v>
      </c>
    </row>
    <row r="722" spans="1:7">
      <c r="A722" s="6">
        <v>717</v>
      </c>
      <c r="B722" s="6">
        <v>717</v>
      </c>
      <c r="C722" s="6" t="s">
        <v>117</v>
      </c>
      <c r="D722" s="6" t="s">
        <v>817</v>
      </c>
      <c r="E722" s="8">
        <v>4972900.0924000004</v>
      </c>
      <c r="F722" s="8">
        <v>51540.4274</v>
      </c>
      <c r="G722" s="9">
        <f t="shared" si="11"/>
        <v>5024440.5198000008</v>
      </c>
    </row>
    <row r="723" spans="1:7">
      <c r="A723" s="6">
        <v>718</v>
      </c>
      <c r="B723" s="6">
        <v>718</v>
      </c>
      <c r="C723" s="6" t="s">
        <v>117</v>
      </c>
      <c r="D723" s="6" t="s">
        <v>819</v>
      </c>
      <c r="E723" s="8">
        <v>4525411.6431</v>
      </c>
      <c r="F723" s="8">
        <v>46902.5409</v>
      </c>
      <c r="G723" s="9">
        <f t="shared" ref="G723:G779" si="12">E723+F723</f>
        <v>4572314.1840000004</v>
      </c>
    </row>
    <row r="724" spans="1:7">
      <c r="A724" s="6">
        <v>719</v>
      </c>
      <c r="B724" s="6">
        <v>719</v>
      </c>
      <c r="C724" s="6" t="s">
        <v>117</v>
      </c>
      <c r="D724" s="6" t="s">
        <v>821</v>
      </c>
      <c r="E724" s="8">
        <v>4665003.1271000002</v>
      </c>
      <c r="F724" s="8">
        <v>48349.3033</v>
      </c>
      <c r="G724" s="9">
        <f t="shared" si="12"/>
        <v>4713352.4304</v>
      </c>
    </row>
    <row r="725" spans="1:7">
      <c r="A725" s="6">
        <v>720</v>
      </c>
      <c r="B725" s="6">
        <v>720</v>
      </c>
      <c r="C725" s="6" t="s">
        <v>117</v>
      </c>
      <c r="D725" s="6" t="s">
        <v>823</v>
      </c>
      <c r="E725" s="8">
        <v>4488457.8795999996</v>
      </c>
      <c r="F725" s="8">
        <v>46519.542500000003</v>
      </c>
      <c r="G725" s="9">
        <f t="shared" si="12"/>
        <v>4534977.4221000001</v>
      </c>
    </row>
    <row r="726" spans="1:7">
      <c r="A726" s="6">
        <v>721</v>
      </c>
      <c r="B726" s="6">
        <v>721</v>
      </c>
      <c r="C726" s="6" t="s">
        <v>117</v>
      </c>
      <c r="D726" s="6" t="s">
        <v>825</v>
      </c>
      <c r="E726" s="8">
        <v>4207928.2741999999</v>
      </c>
      <c r="F726" s="8">
        <v>43612.060899999997</v>
      </c>
      <c r="G726" s="9">
        <f t="shared" si="12"/>
        <v>4251540.3350999998</v>
      </c>
    </row>
    <row r="727" spans="1:7">
      <c r="A727" s="6">
        <v>722</v>
      </c>
      <c r="B727" s="6">
        <v>722</v>
      </c>
      <c r="C727" s="6" t="s">
        <v>118</v>
      </c>
      <c r="D727" s="6" t="s">
        <v>829</v>
      </c>
      <c r="E727" s="8">
        <v>4176673.8158999998</v>
      </c>
      <c r="F727" s="8">
        <v>43288.131600000001</v>
      </c>
      <c r="G727" s="9">
        <f t="shared" si="12"/>
        <v>4219961.9474999998</v>
      </c>
    </row>
    <row r="728" spans="1:7">
      <c r="A728" s="6">
        <v>723</v>
      </c>
      <c r="B728" s="6">
        <v>723</v>
      </c>
      <c r="C728" s="6" t="s">
        <v>118</v>
      </c>
      <c r="D728" s="6" t="s">
        <v>831</v>
      </c>
      <c r="E728" s="8">
        <v>7147250.7392999995</v>
      </c>
      <c r="F728" s="8">
        <v>74075.961899999995</v>
      </c>
      <c r="G728" s="9">
        <f t="shared" si="12"/>
        <v>7221326.7011999991</v>
      </c>
    </row>
    <row r="729" spans="1:7">
      <c r="A729" s="6">
        <v>724</v>
      </c>
      <c r="B729" s="6">
        <v>724</v>
      </c>
      <c r="C729" s="6" t="s">
        <v>118</v>
      </c>
      <c r="D729" s="6" t="s">
        <v>833</v>
      </c>
      <c r="E729" s="8">
        <v>4908846.5471000001</v>
      </c>
      <c r="F729" s="8">
        <v>50876.559800000003</v>
      </c>
      <c r="G729" s="9">
        <f t="shared" si="12"/>
        <v>4959723.1069</v>
      </c>
    </row>
    <row r="730" spans="1:7">
      <c r="A730" s="6">
        <v>725</v>
      </c>
      <c r="B730" s="6">
        <v>725</v>
      </c>
      <c r="C730" s="6" t="s">
        <v>118</v>
      </c>
      <c r="D730" s="6" t="s">
        <v>835</v>
      </c>
      <c r="E730" s="8">
        <v>5861192.1337000001</v>
      </c>
      <c r="F730" s="8">
        <v>60746.916700000002</v>
      </c>
      <c r="G730" s="9">
        <f t="shared" si="12"/>
        <v>5921939.0504000001</v>
      </c>
    </row>
    <row r="731" spans="1:7">
      <c r="A731" s="6">
        <v>726</v>
      </c>
      <c r="B731" s="6">
        <v>726</v>
      </c>
      <c r="C731" s="6" t="s">
        <v>118</v>
      </c>
      <c r="D731" s="6" t="s">
        <v>837</v>
      </c>
      <c r="E731" s="8">
        <v>6332112.3520999998</v>
      </c>
      <c r="F731" s="8">
        <v>65627.656000000003</v>
      </c>
      <c r="G731" s="9">
        <f t="shared" si="12"/>
        <v>6397740.0081000002</v>
      </c>
    </row>
    <row r="732" spans="1:7">
      <c r="A732" s="6">
        <v>727</v>
      </c>
      <c r="B732" s="6">
        <v>727</v>
      </c>
      <c r="C732" s="6" t="s">
        <v>118</v>
      </c>
      <c r="D732" s="6" t="s">
        <v>839</v>
      </c>
      <c r="E732" s="8">
        <v>4386573.8151000002</v>
      </c>
      <c r="F732" s="8">
        <v>45463.589599999999</v>
      </c>
      <c r="G732" s="9">
        <f t="shared" si="12"/>
        <v>4432037.4046999998</v>
      </c>
    </row>
    <row r="733" spans="1:7">
      <c r="A733" s="6">
        <v>728</v>
      </c>
      <c r="B733" s="6">
        <v>728</v>
      </c>
      <c r="C733" s="6" t="s">
        <v>118</v>
      </c>
      <c r="D733" s="6" t="s">
        <v>841</v>
      </c>
      <c r="E733" s="8">
        <v>4219129.9800000004</v>
      </c>
      <c r="F733" s="8">
        <v>43728.158300000003</v>
      </c>
      <c r="G733" s="9">
        <f t="shared" si="12"/>
        <v>4262858.1383000007</v>
      </c>
    </row>
    <row r="734" spans="1:7">
      <c r="A734" s="6">
        <v>729</v>
      </c>
      <c r="B734" s="6">
        <v>729</v>
      </c>
      <c r="C734" s="6" t="s">
        <v>118</v>
      </c>
      <c r="D734" s="6" t="s">
        <v>843</v>
      </c>
      <c r="E734" s="8">
        <v>6548666.7324999999</v>
      </c>
      <c r="F734" s="8">
        <v>67872.081900000005</v>
      </c>
      <c r="G734" s="9">
        <f t="shared" si="12"/>
        <v>6616538.8143999996</v>
      </c>
    </row>
    <row r="735" spans="1:7">
      <c r="A735" s="6">
        <v>730</v>
      </c>
      <c r="B735" s="6">
        <v>730</v>
      </c>
      <c r="C735" s="6" t="s">
        <v>118</v>
      </c>
      <c r="D735" s="6" t="s">
        <v>845</v>
      </c>
      <c r="E735" s="8">
        <v>4661598.1805999996</v>
      </c>
      <c r="F735" s="8">
        <v>48314.013599999998</v>
      </c>
      <c r="G735" s="9">
        <f t="shared" si="12"/>
        <v>4709912.1941999998</v>
      </c>
    </row>
    <row r="736" spans="1:7">
      <c r="A736" s="6">
        <v>731</v>
      </c>
      <c r="B736" s="6">
        <v>731</v>
      </c>
      <c r="C736" s="6" t="s">
        <v>118</v>
      </c>
      <c r="D736" s="6" t="s">
        <v>848</v>
      </c>
      <c r="E736" s="8">
        <v>4304042.9495999999</v>
      </c>
      <c r="F736" s="8">
        <v>44608.2183</v>
      </c>
      <c r="G736" s="9">
        <f t="shared" si="12"/>
        <v>4348651.1678999998</v>
      </c>
    </row>
    <row r="737" spans="1:7">
      <c r="A737" s="6">
        <v>732</v>
      </c>
      <c r="B737" s="6">
        <v>732</v>
      </c>
      <c r="C737" s="6" t="s">
        <v>118</v>
      </c>
      <c r="D737" s="6" t="s">
        <v>850</v>
      </c>
      <c r="E737" s="8">
        <v>6423000.8696999997</v>
      </c>
      <c r="F737" s="8">
        <v>66569.648199999996</v>
      </c>
      <c r="G737" s="9">
        <f t="shared" si="12"/>
        <v>6489570.5178999994</v>
      </c>
    </row>
    <row r="738" spans="1:7">
      <c r="A738" s="6">
        <v>733</v>
      </c>
      <c r="B738" s="6">
        <v>733</v>
      </c>
      <c r="C738" s="6" t="s">
        <v>118</v>
      </c>
      <c r="D738" s="6" t="s">
        <v>852</v>
      </c>
      <c r="E738" s="8">
        <v>5084012.8422999997</v>
      </c>
      <c r="F738" s="8">
        <v>52692.0288</v>
      </c>
      <c r="G738" s="9">
        <f t="shared" si="12"/>
        <v>5136704.8711000001</v>
      </c>
    </row>
    <row r="739" spans="1:7">
      <c r="A739" s="6">
        <v>734</v>
      </c>
      <c r="B739" s="6">
        <v>734</v>
      </c>
      <c r="C739" s="6" t="s">
        <v>118</v>
      </c>
      <c r="D739" s="6" t="s">
        <v>854</v>
      </c>
      <c r="E739" s="8">
        <v>4369641.2093000002</v>
      </c>
      <c r="F739" s="8">
        <v>45288.095699999998</v>
      </c>
      <c r="G739" s="9">
        <f t="shared" si="12"/>
        <v>4414929.3050000006</v>
      </c>
    </row>
    <row r="740" spans="1:7">
      <c r="A740" s="6">
        <v>735</v>
      </c>
      <c r="B740" s="6">
        <v>735</v>
      </c>
      <c r="C740" s="6" t="s">
        <v>118</v>
      </c>
      <c r="D740" s="6" t="s">
        <v>856</v>
      </c>
      <c r="E740" s="8">
        <v>6258890.4442999996</v>
      </c>
      <c r="F740" s="8">
        <v>64868.765200000002</v>
      </c>
      <c r="G740" s="9">
        <f t="shared" si="12"/>
        <v>6323759.2094999999</v>
      </c>
    </row>
    <row r="741" spans="1:7">
      <c r="A741" s="6">
        <v>736</v>
      </c>
      <c r="B741" s="6">
        <v>736</v>
      </c>
      <c r="C741" s="6" t="s">
        <v>118</v>
      </c>
      <c r="D741" s="6" t="s">
        <v>858</v>
      </c>
      <c r="E741" s="8">
        <v>4149101.6861999999</v>
      </c>
      <c r="F741" s="8">
        <v>43002.366900000001</v>
      </c>
      <c r="G741" s="9">
        <f t="shared" si="12"/>
        <v>4192104.0530999997</v>
      </c>
    </row>
    <row r="742" spans="1:7">
      <c r="A742" s="6">
        <v>737</v>
      </c>
      <c r="B742" s="6">
        <v>737</v>
      </c>
      <c r="C742" s="6" t="s">
        <v>118</v>
      </c>
      <c r="D742" s="6" t="s">
        <v>860</v>
      </c>
      <c r="E742" s="8">
        <v>4500944.1738</v>
      </c>
      <c r="F742" s="8">
        <v>46648.953699999998</v>
      </c>
      <c r="G742" s="9">
        <f t="shared" si="12"/>
        <v>4547593.1275000004</v>
      </c>
    </row>
    <row r="743" spans="1:7">
      <c r="A743" s="6">
        <v>738</v>
      </c>
      <c r="B743" s="6">
        <v>738</v>
      </c>
      <c r="C743" s="6" t="s">
        <v>119</v>
      </c>
      <c r="D743" s="6" t="s">
        <v>864</v>
      </c>
      <c r="E743" s="8">
        <v>4651458.1506000003</v>
      </c>
      <c r="F743" s="8">
        <v>48208.919600000001</v>
      </c>
      <c r="G743" s="9">
        <f t="shared" si="12"/>
        <v>4699667.0702</v>
      </c>
    </row>
    <row r="744" spans="1:7">
      <c r="A744" s="6">
        <v>739</v>
      </c>
      <c r="B744" s="6">
        <v>739</v>
      </c>
      <c r="C744" s="6" t="s">
        <v>119</v>
      </c>
      <c r="D744" s="6" t="s">
        <v>866</v>
      </c>
      <c r="E744" s="8">
        <v>5147298.9534</v>
      </c>
      <c r="F744" s="8">
        <v>53347.9424</v>
      </c>
      <c r="G744" s="9">
        <f t="shared" si="12"/>
        <v>5200646.8958000001</v>
      </c>
    </row>
    <row r="745" spans="1:7">
      <c r="A745" s="6">
        <v>740</v>
      </c>
      <c r="B745" s="6">
        <v>740</v>
      </c>
      <c r="C745" s="6" t="s">
        <v>119</v>
      </c>
      <c r="D745" s="6" t="s">
        <v>868</v>
      </c>
      <c r="E745" s="8">
        <v>4309781.4424999999</v>
      </c>
      <c r="F745" s="8">
        <v>44667.693599999999</v>
      </c>
      <c r="G745" s="9">
        <f t="shared" si="12"/>
        <v>4354449.1360999998</v>
      </c>
    </row>
    <row r="746" spans="1:7">
      <c r="A746" s="6">
        <v>741</v>
      </c>
      <c r="B746" s="6">
        <v>741</v>
      </c>
      <c r="C746" s="6" t="s">
        <v>119</v>
      </c>
      <c r="D746" s="6" t="s">
        <v>870</v>
      </c>
      <c r="E746" s="8">
        <v>4825383.949</v>
      </c>
      <c r="F746" s="8">
        <v>50011.531799999997</v>
      </c>
      <c r="G746" s="9">
        <f t="shared" si="12"/>
        <v>4875395.4808</v>
      </c>
    </row>
    <row r="747" spans="1:7">
      <c r="A747" s="6">
        <v>742</v>
      </c>
      <c r="B747" s="6">
        <v>742</v>
      </c>
      <c r="C747" s="6" t="s">
        <v>119</v>
      </c>
      <c r="D747" s="6" t="s">
        <v>872</v>
      </c>
      <c r="E747" s="8">
        <v>6767970.1323999995</v>
      </c>
      <c r="F747" s="8">
        <v>70144.999200000006</v>
      </c>
      <c r="G747" s="9">
        <f t="shared" si="12"/>
        <v>6838115.1316</v>
      </c>
    </row>
    <row r="748" spans="1:7">
      <c r="A748" s="6">
        <v>743</v>
      </c>
      <c r="B748" s="6">
        <v>743</v>
      </c>
      <c r="C748" s="6" t="s">
        <v>119</v>
      </c>
      <c r="D748" s="6" t="s">
        <v>874</v>
      </c>
      <c r="E748" s="8">
        <v>5608899.2243999997</v>
      </c>
      <c r="F748" s="8">
        <v>58132.087500000001</v>
      </c>
      <c r="G748" s="9">
        <f t="shared" si="12"/>
        <v>5667031.3119000001</v>
      </c>
    </row>
    <row r="749" spans="1:7">
      <c r="A749" s="6">
        <v>744</v>
      </c>
      <c r="B749" s="6">
        <v>744</v>
      </c>
      <c r="C749" s="6" t="s">
        <v>119</v>
      </c>
      <c r="D749" s="6" t="s">
        <v>876</v>
      </c>
      <c r="E749" s="8">
        <v>5163946.2437000005</v>
      </c>
      <c r="F749" s="8">
        <v>53520.479299999999</v>
      </c>
      <c r="G749" s="9">
        <f t="shared" si="12"/>
        <v>5217466.7230000002</v>
      </c>
    </row>
    <row r="750" spans="1:7">
      <c r="A750" s="6">
        <v>745</v>
      </c>
      <c r="B750" s="6">
        <v>745</v>
      </c>
      <c r="C750" s="6" t="s">
        <v>119</v>
      </c>
      <c r="D750" s="6" t="s">
        <v>878</v>
      </c>
      <c r="E750" s="8">
        <v>4486410.0910999998</v>
      </c>
      <c r="F750" s="8">
        <v>46498.318700000003</v>
      </c>
      <c r="G750" s="9">
        <f t="shared" si="12"/>
        <v>4532908.4097999996</v>
      </c>
    </row>
    <row r="751" spans="1:7">
      <c r="A751" s="6">
        <v>746</v>
      </c>
      <c r="B751" s="6">
        <v>746</v>
      </c>
      <c r="C751" s="6" t="s">
        <v>119</v>
      </c>
      <c r="D751" s="6" t="s">
        <v>880</v>
      </c>
      <c r="E751" s="8">
        <v>5916857.0455999998</v>
      </c>
      <c r="F751" s="8">
        <v>61323.842299999997</v>
      </c>
      <c r="G751" s="9">
        <f t="shared" si="12"/>
        <v>5978180.8878999995</v>
      </c>
    </row>
    <row r="752" spans="1:7">
      <c r="A752" s="6">
        <v>747</v>
      </c>
      <c r="B752" s="6">
        <v>747</v>
      </c>
      <c r="C752" s="6" t="s">
        <v>119</v>
      </c>
      <c r="D752" s="6" t="s">
        <v>882</v>
      </c>
      <c r="E752" s="8">
        <v>4172890.5976</v>
      </c>
      <c r="F752" s="8">
        <v>43248.921300000002</v>
      </c>
      <c r="G752" s="9">
        <f t="shared" si="12"/>
        <v>4216139.5188999996</v>
      </c>
    </row>
    <row r="753" spans="1:7">
      <c r="A753" s="6">
        <v>748</v>
      </c>
      <c r="B753" s="6">
        <v>748</v>
      </c>
      <c r="C753" s="6" t="s">
        <v>119</v>
      </c>
      <c r="D753" s="6" t="s">
        <v>884</v>
      </c>
      <c r="E753" s="8">
        <v>3996965.7315000002</v>
      </c>
      <c r="F753" s="8">
        <v>41425.590300000003</v>
      </c>
      <c r="G753" s="9">
        <f t="shared" si="12"/>
        <v>4038391.3218</v>
      </c>
    </row>
    <row r="754" spans="1:7">
      <c r="A754" s="6">
        <v>749</v>
      </c>
      <c r="B754" s="6">
        <v>749</v>
      </c>
      <c r="C754" s="6" t="s">
        <v>119</v>
      </c>
      <c r="D754" s="6" t="s">
        <v>886</v>
      </c>
      <c r="E754" s="8">
        <v>4285358.5066999998</v>
      </c>
      <c r="F754" s="8">
        <v>44414.567900000002</v>
      </c>
      <c r="G754" s="9">
        <f t="shared" si="12"/>
        <v>4329773.0745999999</v>
      </c>
    </row>
    <row r="755" spans="1:7">
      <c r="A755" s="6">
        <v>750</v>
      </c>
      <c r="B755" s="6">
        <v>750</v>
      </c>
      <c r="C755" s="6" t="s">
        <v>119</v>
      </c>
      <c r="D755" s="6" t="s">
        <v>888</v>
      </c>
      <c r="E755" s="8">
        <v>4660834.2188999997</v>
      </c>
      <c r="F755" s="8">
        <v>48306.095699999998</v>
      </c>
      <c r="G755" s="9">
        <f t="shared" si="12"/>
        <v>4709140.3146000002</v>
      </c>
    </row>
    <row r="756" spans="1:7">
      <c r="A756" s="6">
        <v>751</v>
      </c>
      <c r="B756" s="6">
        <v>751</v>
      </c>
      <c r="C756" s="6" t="s">
        <v>119</v>
      </c>
      <c r="D756" s="6" t="s">
        <v>890</v>
      </c>
      <c r="E756" s="8">
        <v>5128717.8476999998</v>
      </c>
      <c r="F756" s="8">
        <v>53155.362999999998</v>
      </c>
      <c r="G756" s="9">
        <f t="shared" si="12"/>
        <v>5181873.2106999997</v>
      </c>
    </row>
    <row r="757" spans="1:7">
      <c r="A757" s="6">
        <v>752</v>
      </c>
      <c r="B757" s="6">
        <v>752</v>
      </c>
      <c r="C757" s="6" t="s">
        <v>119</v>
      </c>
      <c r="D757" s="6" t="s">
        <v>892</v>
      </c>
      <c r="E757" s="8">
        <v>4756834.5083999997</v>
      </c>
      <c r="F757" s="8">
        <v>49301.067600000002</v>
      </c>
      <c r="G757" s="9">
        <f t="shared" si="12"/>
        <v>4806135.5759999994</v>
      </c>
    </row>
    <row r="758" spans="1:7">
      <c r="A758" s="6">
        <v>753</v>
      </c>
      <c r="B758" s="6">
        <v>753</v>
      </c>
      <c r="C758" s="6" t="s">
        <v>119</v>
      </c>
      <c r="D758" s="6" t="s">
        <v>894</v>
      </c>
      <c r="E758" s="8">
        <v>4957436.8466999996</v>
      </c>
      <c r="F758" s="8">
        <v>51380.162300000004</v>
      </c>
      <c r="G758" s="9">
        <f t="shared" si="12"/>
        <v>5008817.0089999996</v>
      </c>
    </row>
    <row r="759" spans="1:7">
      <c r="A759" s="6">
        <v>754</v>
      </c>
      <c r="B759" s="6">
        <v>754</v>
      </c>
      <c r="C759" s="6" t="s">
        <v>119</v>
      </c>
      <c r="D759" s="6" t="s">
        <v>896</v>
      </c>
      <c r="E759" s="8">
        <v>4945656.2424999997</v>
      </c>
      <c r="F759" s="8">
        <v>51258.065000000002</v>
      </c>
      <c r="G759" s="9">
        <f t="shared" si="12"/>
        <v>4996914.3075000001</v>
      </c>
    </row>
    <row r="760" spans="1:7">
      <c r="A760" s="6">
        <v>755</v>
      </c>
      <c r="B760" s="6">
        <v>755</v>
      </c>
      <c r="C760" s="6" t="s">
        <v>120</v>
      </c>
      <c r="D760" s="6" t="s">
        <v>899</v>
      </c>
      <c r="E760" s="8">
        <v>4655199.9391000001</v>
      </c>
      <c r="F760" s="8">
        <v>48247.700499999999</v>
      </c>
      <c r="G760" s="9">
        <f t="shared" si="12"/>
        <v>4703447.6396000003</v>
      </c>
    </row>
    <row r="761" spans="1:7">
      <c r="A761" s="6">
        <v>756</v>
      </c>
      <c r="B761" s="6">
        <v>756</v>
      </c>
      <c r="C761" s="6" t="s">
        <v>120</v>
      </c>
      <c r="D761" s="6" t="s">
        <v>901</v>
      </c>
      <c r="E761" s="8">
        <v>4507397.0317000002</v>
      </c>
      <c r="F761" s="8">
        <v>46715.832799999996</v>
      </c>
      <c r="G761" s="9">
        <f t="shared" si="12"/>
        <v>4554112.8645000001</v>
      </c>
    </row>
    <row r="762" spans="1:7">
      <c r="A762" s="6">
        <v>757</v>
      </c>
      <c r="B762" s="6">
        <v>757</v>
      </c>
      <c r="C762" s="6" t="s">
        <v>120</v>
      </c>
      <c r="D762" s="6" t="s">
        <v>903</v>
      </c>
      <c r="E762" s="8">
        <v>5319466.7973999996</v>
      </c>
      <c r="F762" s="8">
        <v>55132.334699999999</v>
      </c>
      <c r="G762" s="9">
        <f t="shared" si="12"/>
        <v>5374599.1320999991</v>
      </c>
    </row>
    <row r="763" spans="1:7">
      <c r="A763" s="6">
        <v>758</v>
      </c>
      <c r="B763" s="6">
        <v>758</v>
      </c>
      <c r="C763" s="6" t="s">
        <v>120</v>
      </c>
      <c r="D763" s="6" t="s">
        <v>905</v>
      </c>
      <c r="E763" s="8">
        <v>5871139.4698000001</v>
      </c>
      <c r="F763" s="8">
        <v>60850.013400000003</v>
      </c>
      <c r="G763" s="9">
        <f t="shared" si="12"/>
        <v>5931989.4831999997</v>
      </c>
    </row>
    <row r="764" spans="1:7">
      <c r="A764" s="6">
        <v>759</v>
      </c>
      <c r="B764" s="6">
        <v>759</v>
      </c>
      <c r="C764" s="6" t="s">
        <v>120</v>
      </c>
      <c r="D764" s="6" t="s">
        <v>907</v>
      </c>
      <c r="E764" s="8">
        <v>5110201.2109000003</v>
      </c>
      <c r="F764" s="8">
        <v>52963.451800000003</v>
      </c>
      <c r="G764" s="9">
        <f t="shared" si="12"/>
        <v>5163164.6627000002</v>
      </c>
    </row>
    <row r="765" spans="1:7">
      <c r="A765" s="6">
        <v>760</v>
      </c>
      <c r="B765" s="6">
        <v>760</v>
      </c>
      <c r="C765" s="6" t="s">
        <v>120</v>
      </c>
      <c r="D765" s="6" t="s">
        <v>909</v>
      </c>
      <c r="E765" s="8">
        <v>7095808.8170999996</v>
      </c>
      <c r="F765" s="8">
        <v>73542.804399999994</v>
      </c>
      <c r="G765" s="9">
        <f t="shared" si="12"/>
        <v>7169351.6214999994</v>
      </c>
    </row>
    <row r="766" spans="1:7">
      <c r="A766" s="6">
        <v>761</v>
      </c>
      <c r="B766" s="6">
        <v>761</v>
      </c>
      <c r="C766" s="6" t="s">
        <v>120</v>
      </c>
      <c r="D766" s="6" t="s">
        <v>911</v>
      </c>
      <c r="E766" s="8">
        <v>5388958.9511000002</v>
      </c>
      <c r="F766" s="8">
        <v>55852.5694</v>
      </c>
      <c r="G766" s="9">
        <f t="shared" si="12"/>
        <v>5444811.5205000006</v>
      </c>
    </row>
    <row r="767" spans="1:7">
      <c r="A767" s="6">
        <v>762</v>
      </c>
      <c r="B767" s="6">
        <v>762</v>
      </c>
      <c r="C767" s="6" t="s">
        <v>120</v>
      </c>
      <c r="D767" s="6" t="s">
        <v>826</v>
      </c>
      <c r="E767" s="8">
        <v>4889253.0751</v>
      </c>
      <c r="F767" s="8">
        <v>50673.487999999998</v>
      </c>
      <c r="G767" s="9">
        <f t="shared" si="12"/>
        <v>4939926.5630999999</v>
      </c>
    </row>
    <row r="768" spans="1:7">
      <c r="A768" s="6">
        <v>763</v>
      </c>
      <c r="B768" s="6">
        <v>763</v>
      </c>
      <c r="C768" s="6" t="s">
        <v>120</v>
      </c>
      <c r="D768" s="6" t="s">
        <v>914</v>
      </c>
      <c r="E768" s="8">
        <v>5285420.8372999998</v>
      </c>
      <c r="F768" s="8">
        <v>54779.4735</v>
      </c>
      <c r="G768" s="9">
        <f t="shared" si="12"/>
        <v>5340200.3108000001</v>
      </c>
    </row>
    <row r="769" spans="1:7">
      <c r="A769" s="6">
        <v>764</v>
      </c>
      <c r="B769" s="6">
        <v>764</v>
      </c>
      <c r="C769" s="6" t="s">
        <v>120</v>
      </c>
      <c r="D769" s="6" t="s">
        <v>916</v>
      </c>
      <c r="E769" s="8">
        <v>6976324.4621000001</v>
      </c>
      <c r="F769" s="8">
        <v>72304.437600000005</v>
      </c>
      <c r="G769" s="9">
        <f t="shared" si="12"/>
        <v>7048628.8997</v>
      </c>
    </row>
    <row r="770" spans="1:7">
      <c r="A770" s="6">
        <v>765</v>
      </c>
      <c r="B770" s="6">
        <v>765</v>
      </c>
      <c r="C770" s="6" t="s">
        <v>120</v>
      </c>
      <c r="D770" s="6" t="s">
        <v>918</v>
      </c>
      <c r="E770" s="8">
        <v>4355877.2388000004</v>
      </c>
      <c r="F770" s="8">
        <v>45145.4424</v>
      </c>
      <c r="G770" s="9">
        <f t="shared" si="12"/>
        <v>4401022.6812000005</v>
      </c>
    </row>
    <row r="771" spans="1:7">
      <c r="A771" s="6">
        <v>766</v>
      </c>
      <c r="B771" s="6">
        <v>766</v>
      </c>
      <c r="C771" s="6" t="s">
        <v>120</v>
      </c>
      <c r="D771" s="6" t="s">
        <v>920</v>
      </c>
      <c r="E771" s="8">
        <v>5031110.2073999997</v>
      </c>
      <c r="F771" s="8">
        <v>52143.732100000001</v>
      </c>
      <c r="G771" s="9">
        <f t="shared" si="12"/>
        <v>5083253.9394999994</v>
      </c>
    </row>
    <row r="772" spans="1:7">
      <c r="A772" s="6">
        <v>767</v>
      </c>
      <c r="B772" s="6">
        <v>767</v>
      </c>
      <c r="C772" s="6" t="s">
        <v>120</v>
      </c>
      <c r="D772" s="6" t="s">
        <v>922</v>
      </c>
      <c r="E772" s="8">
        <v>5330295.8717</v>
      </c>
      <c r="F772" s="8">
        <v>55244.57</v>
      </c>
      <c r="G772" s="9">
        <f t="shared" si="12"/>
        <v>5385540.4417000003</v>
      </c>
    </row>
    <row r="773" spans="1:7">
      <c r="A773" s="6">
        <v>768</v>
      </c>
      <c r="B773" s="6">
        <v>768</v>
      </c>
      <c r="C773" s="6" t="s">
        <v>120</v>
      </c>
      <c r="D773" s="6" t="s">
        <v>924</v>
      </c>
      <c r="E773" s="8">
        <v>5886816.0164000001</v>
      </c>
      <c r="F773" s="8">
        <v>61012.489200000004</v>
      </c>
      <c r="G773" s="9">
        <f t="shared" si="12"/>
        <v>5947828.5055999998</v>
      </c>
    </row>
    <row r="774" spans="1:7">
      <c r="A774" s="6">
        <v>769</v>
      </c>
      <c r="B774" s="6">
        <v>769</v>
      </c>
      <c r="C774" s="6" t="s">
        <v>928</v>
      </c>
      <c r="D774" s="6" t="s">
        <v>929</v>
      </c>
      <c r="E774" s="8">
        <v>3888658.5403</v>
      </c>
      <c r="F774" s="8">
        <v>40303.066500000001</v>
      </c>
      <c r="G774" s="9">
        <f t="shared" si="12"/>
        <v>3928961.6068000002</v>
      </c>
    </row>
    <row r="775" spans="1:7">
      <c r="A775" s="6">
        <v>770</v>
      </c>
      <c r="B775" s="6">
        <v>770</v>
      </c>
      <c r="C775" s="6" t="s">
        <v>928</v>
      </c>
      <c r="D775" s="6" t="s">
        <v>931</v>
      </c>
      <c r="E775" s="8">
        <v>9926824.8402999993</v>
      </c>
      <c r="F775" s="8">
        <v>102884.1893</v>
      </c>
      <c r="G775" s="9">
        <f t="shared" si="12"/>
        <v>10029709.0296</v>
      </c>
    </row>
    <row r="776" spans="1:7">
      <c r="A776" s="6">
        <v>771</v>
      </c>
      <c r="B776" s="6">
        <v>771</v>
      </c>
      <c r="C776" s="6" t="s">
        <v>928</v>
      </c>
      <c r="D776" s="6" t="s">
        <v>933</v>
      </c>
      <c r="E776" s="8">
        <v>5591508.9689999996</v>
      </c>
      <c r="F776" s="8">
        <v>57951.850299999998</v>
      </c>
      <c r="G776" s="9">
        <f t="shared" si="12"/>
        <v>5649460.8192999996</v>
      </c>
    </row>
    <row r="777" spans="1:7">
      <c r="A777" s="6">
        <v>772</v>
      </c>
      <c r="B777" s="6">
        <v>772</v>
      </c>
      <c r="C777" s="6" t="s">
        <v>928</v>
      </c>
      <c r="D777" s="6" t="s">
        <v>935</v>
      </c>
      <c r="E777" s="8">
        <v>4791997.3163000001</v>
      </c>
      <c r="F777" s="8">
        <v>49665.504000000001</v>
      </c>
      <c r="G777" s="9">
        <f t="shared" si="12"/>
        <v>4841662.8202999998</v>
      </c>
    </row>
    <row r="778" spans="1:7">
      <c r="A778" s="6">
        <v>773</v>
      </c>
      <c r="B778" s="6">
        <v>773</v>
      </c>
      <c r="C778" s="6" t="s">
        <v>928</v>
      </c>
      <c r="D778" s="6" t="s">
        <v>937</v>
      </c>
      <c r="E778" s="8">
        <v>4553212.2697999999</v>
      </c>
      <c r="F778" s="8">
        <v>47190.673799999997</v>
      </c>
      <c r="G778" s="9">
        <f t="shared" si="12"/>
        <v>4600402.9435999999</v>
      </c>
    </row>
    <row r="779" spans="1:7">
      <c r="A779" s="6">
        <v>774</v>
      </c>
      <c r="B779" s="6">
        <v>774</v>
      </c>
      <c r="C779" s="6" t="s">
        <v>928</v>
      </c>
      <c r="D779" s="6" t="s">
        <v>939</v>
      </c>
      <c r="E779" s="8">
        <v>4683606.9414999997</v>
      </c>
      <c r="F779" s="8">
        <v>48542.1181</v>
      </c>
      <c r="G779" s="9">
        <f t="shared" si="12"/>
        <v>4732149.0595999993</v>
      </c>
    </row>
    <row r="780" spans="1:7">
      <c r="A780" s="6"/>
      <c r="B780" s="6"/>
      <c r="C780" s="6"/>
      <c r="D780" s="6"/>
      <c r="E780" s="10">
        <f>SUM(E6:E779)</f>
        <v>3679884833.6387973</v>
      </c>
      <c r="F780" s="10">
        <f t="shared" ref="F780:G780" si="13">SUM(F6:F779)</f>
        <v>38139281.600900002</v>
      </c>
      <c r="G780" s="10">
        <f t="shared" si="13"/>
        <v>3718024115.2396994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2023-01-20T14:03:00Z</cp:lastPrinted>
  <dcterms:created xsi:type="dcterms:W3CDTF">2003-11-12T08:54:00Z</dcterms:created>
  <dcterms:modified xsi:type="dcterms:W3CDTF">2023-02-26T19:37:33Z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88132A055EE34AB0A4F584A324385169</vt:lpwstr>
  </property>
  <property fmtid="{D5CDD505-2E9C-101B-9397-08002B2CF9AE}" pid="3" name="KSOProductBuildVer">
    <vt:lpwstr>1033-11.2.0.11440</vt:lpwstr>
  </property>
</Properties>
</file>